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https://sectra-my.sharepoint.com/personal/helena_pettersson_sectra_com/Documents/Documents/Styrelsen/20200602 Styrelsemote/Bokslutskommuniken och pr/Final versions/"/>
    </mc:Choice>
  </mc:AlternateContent>
  <xr:revisionPtr revIDLastSave="0" documentId="13_ncr:8001_{22279BF0-3788-49B8-AC3D-FFD5D6CC30D8}" xr6:coauthVersionLast="45" xr6:coauthVersionMax="45" xr10:uidLastSave="{00000000-0000-0000-0000-000000000000}"/>
  <bookViews>
    <workbookView xWindow="-110" yWindow="-10910" windowWidth="19420" windowHeight="10420" xr2:uid="{00000000-000D-0000-FFFF-FFFF00000000}"/>
  </bookViews>
  <sheets>
    <sheet name="Key figures by year, the Group" sheetId="2" r:id="rId1"/>
    <sheet name="Q Income statements, the Group" sheetId="6" r:id="rId2"/>
    <sheet name="Q Consolidated cash-flow" sheetId="4" r:id="rId3"/>
    <sheet name="Q Key figures Operating segm." sheetId="3" r:id="rId4"/>
    <sheet name="Q Sales geographic market" sheetId="5" r:id="rId5"/>
    <sheet name="Fullständig femårsöversikt webb" sheetId="1" state="hidden" r:id="rId6"/>
  </sheets>
  <definedNames>
    <definedName name="_xlnm.Print_Area" localSheetId="5">'Fullständig femårsöversikt webb'!$A$1:$F$107</definedName>
    <definedName name="_xlnm.Print_Area" localSheetId="0">'Key figures by year, the Group'!$A$1:$K$74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5" l="1"/>
  <c r="B29" i="3"/>
  <c r="B30" i="3"/>
  <c r="B8" i="3"/>
  <c r="B13" i="3"/>
  <c r="B18" i="3"/>
  <c r="B23" i="3"/>
  <c r="B14" i="4"/>
  <c r="B35" i="6"/>
  <c r="C11" i="5" l="1"/>
  <c r="C30" i="3"/>
  <c r="C29" i="3"/>
  <c r="C25" i="3"/>
  <c r="C23" i="3"/>
  <c r="C20" i="3"/>
  <c r="C18" i="3"/>
  <c r="C15" i="3"/>
  <c r="C13" i="3"/>
  <c r="C10" i="3"/>
  <c r="C8" i="3"/>
  <c r="C9" i="4" l="1"/>
  <c r="C14" i="4" s="1"/>
  <c r="C35" i="6"/>
  <c r="D11" i="5" l="1"/>
  <c r="D29" i="3"/>
  <c r="D30" i="3"/>
  <c r="D25" i="3"/>
  <c r="D23" i="3"/>
  <c r="D20" i="3"/>
  <c r="D18" i="3"/>
  <c r="D15" i="3"/>
  <c r="D13" i="3"/>
  <c r="D10" i="3"/>
  <c r="D8" i="3"/>
  <c r="D9" i="4"/>
  <c r="D14" i="4" s="1"/>
  <c r="D35" i="6" l="1"/>
  <c r="E29" i="3" l="1"/>
  <c r="E11" i="5" l="1"/>
  <c r="E25" i="3"/>
  <c r="E20" i="3"/>
  <c r="E15" i="3"/>
  <c r="E10" i="3"/>
  <c r="E30" i="3"/>
  <c r="E23" i="3"/>
  <c r="E18" i="3"/>
  <c r="E13" i="3"/>
  <c r="E8" i="3"/>
  <c r="M9" i="4"/>
  <c r="M14" i="4" s="1"/>
  <c r="L9" i="4"/>
  <c r="L14" i="4" s="1"/>
  <c r="K9" i="4"/>
  <c r="K14" i="4" s="1"/>
  <c r="J9" i="4"/>
  <c r="J14" i="4" s="1"/>
  <c r="I9" i="4"/>
  <c r="I14" i="4" s="1"/>
  <c r="H9" i="4"/>
  <c r="H14" i="4" s="1"/>
  <c r="G9" i="4"/>
  <c r="G14" i="4" s="1"/>
  <c r="F9" i="4"/>
  <c r="F14" i="4" s="1"/>
  <c r="E9" i="4"/>
  <c r="E14" i="4" s="1"/>
  <c r="E35" i="6"/>
  <c r="F35" i="6"/>
  <c r="I26" i="3" l="1"/>
  <c r="Q29" i="3" l="1"/>
  <c r="N16" i="6" l="1"/>
  <c r="N19" i="6" s="1"/>
  <c r="Q13" i="6"/>
  <c r="Q35" i="6" s="1"/>
  <c r="P13" i="6"/>
  <c r="P16" i="6" s="1"/>
  <c r="P19" i="6" s="1"/>
  <c r="N13" i="6"/>
  <c r="N35" i="6" s="1"/>
  <c r="M13" i="6"/>
  <c r="M35" i="6" s="1"/>
  <c r="L13" i="6"/>
  <c r="L16" i="6" s="1"/>
  <c r="L19" i="6" s="1"/>
  <c r="K13" i="6"/>
  <c r="K16" i="6" s="1"/>
  <c r="K19" i="6" s="1"/>
  <c r="J13" i="6"/>
  <c r="J16" i="6" s="1"/>
  <c r="J19" i="6" s="1"/>
  <c r="I13" i="6"/>
  <c r="I35" i="6" s="1"/>
  <c r="H13" i="6"/>
  <c r="H16" i="6" s="1"/>
  <c r="H19" i="6" s="1"/>
  <c r="G13" i="6"/>
  <c r="G16" i="6" s="1"/>
  <c r="G19" i="6" s="1"/>
  <c r="O12" i="6"/>
  <c r="O13" i="6" s="1"/>
  <c r="O16" i="6" s="1"/>
  <c r="O19" i="6" s="1"/>
  <c r="K11" i="5"/>
  <c r="J11" i="5"/>
  <c r="Q7" i="5"/>
  <c r="Q11" i="5" s="1"/>
  <c r="P7" i="5"/>
  <c r="P11" i="5" s="1"/>
  <c r="O7" i="5"/>
  <c r="O11" i="5" s="1"/>
  <c r="N7" i="5"/>
  <c r="N11" i="5" s="1"/>
  <c r="M11" i="5"/>
  <c r="L11" i="5"/>
  <c r="I7" i="5"/>
  <c r="I11" i="5" s="1"/>
  <c r="H7" i="5"/>
  <c r="H11" i="5" s="1"/>
  <c r="G7" i="5"/>
  <c r="G11" i="5" s="1"/>
  <c r="J35" i="6" l="1"/>
  <c r="I16" i="6"/>
  <c r="I19" i="6" s="1"/>
  <c r="Q16" i="6"/>
  <c r="Q19" i="6" s="1"/>
  <c r="G35" i="6"/>
  <c r="K35" i="6"/>
  <c r="O35" i="6"/>
  <c r="H35" i="6"/>
  <c r="L35" i="6"/>
  <c r="P35" i="6"/>
  <c r="M16" i="6"/>
  <c r="M19" i="6" s="1"/>
  <c r="Q30" i="3" l="1"/>
  <c r="P30" i="3"/>
  <c r="O30" i="3"/>
  <c r="N30" i="3"/>
  <c r="M30" i="3"/>
  <c r="L30" i="3"/>
  <c r="K30" i="3"/>
  <c r="J30" i="3"/>
  <c r="I30" i="3"/>
  <c r="H30" i="3"/>
  <c r="G30" i="3"/>
  <c r="F30" i="3"/>
  <c r="P29" i="3"/>
  <c r="O29" i="3"/>
  <c r="N29" i="3"/>
  <c r="M29" i="3"/>
  <c r="L29" i="3"/>
  <c r="K29" i="3"/>
  <c r="J29" i="3"/>
  <c r="I29" i="3"/>
  <c r="H29" i="3"/>
  <c r="G29" i="3"/>
  <c r="F29" i="3"/>
  <c r="Q23" i="3"/>
  <c r="P23" i="3"/>
  <c r="O23" i="3"/>
  <c r="N23" i="3"/>
  <c r="M23" i="3"/>
  <c r="L23" i="3"/>
  <c r="K23" i="3"/>
  <c r="J23" i="3"/>
  <c r="I23" i="3"/>
  <c r="H23" i="3"/>
  <c r="G23" i="3"/>
  <c r="F23" i="3"/>
  <c r="Q18" i="3"/>
  <c r="P18" i="3"/>
  <c r="O18" i="3"/>
  <c r="N18" i="3"/>
  <c r="M18" i="3"/>
  <c r="L18" i="3"/>
  <c r="K18" i="3"/>
  <c r="J18" i="3"/>
  <c r="I18" i="3"/>
  <c r="H18" i="3"/>
  <c r="G18" i="3"/>
  <c r="F18" i="3"/>
  <c r="Q13" i="3"/>
  <c r="P13" i="3"/>
  <c r="O13" i="3"/>
  <c r="N13" i="3"/>
  <c r="M13" i="3"/>
  <c r="L13" i="3"/>
  <c r="K13" i="3"/>
  <c r="J13" i="3"/>
  <c r="I13" i="3"/>
  <c r="H13" i="3"/>
  <c r="G13" i="3"/>
  <c r="F13" i="3"/>
  <c r="Q8" i="3"/>
  <c r="P8" i="3"/>
  <c r="O8" i="3"/>
  <c r="N8" i="3"/>
  <c r="M8" i="3"/>
  <c r="L8" i="3"/>
  <c r="K8" i="3"/>
  <c r="J8" i="3"/>
  <c r="I8" i="3"/>
  <c r="H8" i="3"/>
  <c r="G8" i="3"/>
  <c r="F8" i="3"/>
  <c r="F36" i="1" l="1"/>
  <c r="E36" i="1"/>
  <c r="D36" i="1"/>
  <c r="C36" i="1" l="1"/>
  <c r="B36" i="1"/>
  <c r="F29" i="1"/>
  <c r="E29" i="1"/>
  <c r="D29" i="1"/>
  <c r="C29" i="1"/>
  <c r="B29" i="1"/>
  <c r="C17" i="1"/>
  <c r="C20" i="1" s="1"/>
  <c r="F11" i="1"/>
  <c r="F14" i="1" s="1"/>
  <c r="F17" i="1" s="1"/>
  <c r="F20" i="1" s="1"/>
  <c r="E11" i="1"/>
  <c r="E14" i="1" s="1"/>
  <c r="E17" i="1" s="1"/>
  <c r="E20" i="1" s="1"/>
  <c r="D11" i="1"/>
  <c r="D14" i="1" s="1"/>
  <c r="D17" i="1" s="1"/>
  <c r="D20" i="1" s="1"/>
  <c r="B11" i="1"/>
  <c r="B14" i="1" s="1"/>
  <c r="B17" i="1" s="1"/>
  <c r="B20" i="1" s="1"/>
</calcChain>
</file>

<file path=xl/sharedStrings.xml><?xml version="1.0" encoding="utf-8"?>
<sst xmlns="http://schemas.openxmlformats.org/spreadsheetml/2006/main" count="847" uniqueCount="463">
  <si>
    <t>2011/2012</t>
  </si>
  <si>
    <t>2010/2011</t>
  </si>
  <si>
    <t>2009/2010</t>
  </si>
  <si>
    <t>2008/2009</t>
  </si>
  <si>
    <t>2012/2013</t>
  </si>
  <si>
    <t>36 842 088</t>
  </si>
  <si>
    <t>103 465</t>
  </si>
  <si>
    <t>823 090</t>
  </si>
  <si>
    <t>Five year summary</t>
  </si>
  <si>
    <t>Depreciation</t>
  </si>
  <si>
    <t>Net earnings for the year from remaining operations</t>
  </si>
  <si>
    <t>Profit/loss from discontinued operations</t>
  </si>
  <si>
    <t>Net earnings/loss for the year</t>
  </si>
  <si>
    <t>Profitability</t>
  </si>
  <si>
    <t>Return on total capital, incl. discontinued operations, %</t>
  </si>
  <si>
    <t>Return on working capital, incl. discontinued operations, %</t>
  </si>
  <si>
    <t>Return on equity, incl. discontinued operations, %</t>
  </si>
  <si>
    <t>Value added, SEK million</t>
  </si>
  <si>
    <t>Working capital, SEK million</t>
  </si>
  <si>
    <t>Solvency, %</t>
  </si>
  <si>
    <t>Debt ratio</t>
  </si>
  <si>
    <t>Investments, SEK million</t>
  </si>
  <si>
    <t>Employees</t>
  </si>
  <si>
    <t>No. of employees, average</t>
  </si>
  <si>
    <t>No. of employees at fiscal year-end</t>
  </si>
  <si>
    <t>Sales per employee, SEK million</t>
  </si>
  <si>
    <t>Value added per employee, SEK million</t>
  </si>
  <si>
    <t>Data per share</t>
  </si>
  <si>
    <t>Dividend yield, %</t>
  </si>
  <si>
    <t xml:space="preserve">Earnings per share, SEK </t>
  </si>
  <si>
    <t>Cash flow per share, SEK</t>
  </si>
  <si>
    <t>Cash flow per share, incl. discontinued operations, SEK</t>
  </si>
  <si>
    <t>Equity per share, SEK</t>
  </si>
  <si>
    <t>Average number of shares</t>
  </si>
  <si>
    <t>Share price at fiscal year-end, SEK</t>
  </si>
  <si>
    <r>
      <t>Equity per share after full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 xml:space="preserve">, SEK </t>
    </r>
  </si>
  <si>
    <r>
      <t>Earnings per share after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</si>
  <si>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r>
      <t>Cash flow per share after dilution incl. discontinued operations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</si>
  <si>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r>
      <t>Cash flow per share after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</si>
  <si>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r>
      <t>No. of shares at fiscal year-end</t>
    </r>
    <r>
      <rPr>
        <vertAlign val="superscript"/>
        <sz val="9"/>
        <color rgb="FF000000"/>
        <rFont val="Arial"/>
        <family val="2"/>
      </rPr>
      <t>3</t>
    </r>
  </si>
  <si>
    <r>
      <t xml:space="preserve">Profit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</si>
  <si>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r>
      <t xml:space="preserve">Operating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</si>
  <si>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r>
      <t xml:space="preserve">Gross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</si>
  <si>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r>
      <t>Key figures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</t>
    </r>
  </si>
  <si>
    <r>
      <t xml:space="preserve">Net sales </t>
    </r>
    <r>
      <rPr>
        <vertAlign val="superscript"/>
        <sz val="9"/>
        <color theme="1"/>
        <rFont val="Arial"/>
        <family val="2"/>
      </rPr>
      <t>1</t>
    </r>
  </si>
  <si>
    <r>
      <t xml:space="preserve">Operating profit (EBIT) </t>
    </r>
    <r>
      <rPr>
        <vertAlign val="superscript"/>
        <sz val="9"/>
        <color theme="1"/>
        <rFont val="Arial"/>
        <family val="2"/>
      </rPr>
      <t>1</t>
    </r>
  </si>
  <si>
    <t>Consolidated Balance Sheets</t>
  </si>
  <si>
    <t>Assets</t>
  </si>
  <si>
    <t>Intangible assets</t>
  </si>
  <si>
    <t>Other fixed assets</t>
  </si>
  <si>
    <t>Cash and cash equivalents</t>
  </si>
  <si>
    <t>Other current assets</t>
  </si>
  <si>
    <t>Total assets</t>
  </si>
  <si>
    <t xml:space="preserve">Equity  </t>
  </si>
  <si>
    <t>Provisions</t>
  </si>
  <si>
    <t>Long-term liabilities</t>
  </si>
  <si>
    <t>Current liabilities</t>
  </si>
  <si>
    <t>Amounts in SEK thousands unless otherwise stated</t>
  </si>
  <si>
    <t>Consolidated income statements</t>
  </si>
  <si>
    <r>
      <t>Net sales</t>
    </r>
    <r>
      <rPr>
        <vertAlign val="superscript"/>
        <sz val="9"/>
        <color theme="1"/>
        <rFont val="Arial"/>
        <family val="2"/>
      </rPr>
      <t>1</t>
    </r>
  </si>
  <si>
    <t>Capitalized work for own use</t>
  </si>
  <si>
    <t>Operating expenses</t>
  </si>
  <si>
    <r>
      <t xml:space="preserve">Operating profit </t>
    </r>
    <r>
      <rPr>
        <vertAlign val="superscript"/>
        <sz val="9"/>
        <color theme="1"/>
        <rFont val="Arial"/>
        <family val="2"/>
      </rPr>
      <t>1</t>
    </r>
  </si>
  <si>
    <t>Net financial items</t>
  </si>
  <si>
    <t>Profit after financial items</t>
  </si>
  <si>
    <t>Income tax</t>
  </si>
  <si>
    <t>31.5</t>
  </si>
  <si>
    <t>9.9</t>
  </si>
  <si>
    <t>16.1</t>
  </si>
  <si>
    <t>15.4</t>
  </si>
  <si>
    <t>14.5</t>
  </si>
  <si>
    <t>18.7</t>
  </si>
  <si>
    <t>17.2</t>
  </si>
  <si>
    <t>10.5</t>
  </si>
  <si>
    <t>9.3</t>
  </si>
  <si>
    <t>15.3</t>
  </si>
  <si>
    <t>15.5</t>
  </si>
  <si>
    <t>10.6</t>
  </si>
  <si>
    <t>25.7</t>
  </si>
  <si>
    <t>7.9</t>
  </si>
  <si>
    <t>40.8</t>
  </si>
  <si>
    <t>-0.7</t>
  </si>
  <si>
    <t>2.5</t>
  </si>
  <si>
    <t>7.4</t>
  </si>
  <si>
    <t>11.6</t>
  </si>
  <si>
    <t>59.7</t>
  </si>
  <si>
    <t>-1.1</t>
  </si>
  <si>
    <t>3.9</t>
  </si>
  <si>
    <t>8.6</t>
  </si>
  <si>
    <t>-1.6</t>
  </si>
  <si>
    <t>2.9</t>
  </si>
  <si>
    <t>8.7</t>
  </si>
  <si>
    <t>502.1</t>
  </si>
  <si>
    <t>488.9</t>
  </si>
  <si>
    <t>475.5</t>
  </si>
  <si>
    <t>504.1</t>
  </si>
  <si>
    <t>491.2</t>
  </si>
  <si>
    <t>592.9</t>
  </si>
  <si>
    <t>642.1</t>
  </si>
  <si>
    <t>645.4</t>
  </si>
  <si>
    <t>2.6</t>
  </si>
  <si>
    <t>3.4</t>
  </si>
  <si>
    <t>2.1</t>
  </si>
  <si>
    <t>61.4</t>
  </si>
  <si>
    <t>69.4</t>
  </si>
  <si>
    <t>62.2</t>
  </si>
  <si>
    <t>59.4</t>
  </si>
  <si>
    <t>0.04</t>
  </si>
  <si>
    <t>0.07</t>
  </si>
  <si>
    <t>76.2</t>
  </si>
  <si>
    <t>31.1</t>
  </si>
  <si>
    <t>42.9</t>
  </si>
  <si>
    <t>66.8</t>
  </si>
  <si>
    <t>67.7</t>
  </si>
  <si>
    <t>1.6</t>
  </si>
  <si>
    <t>1.7</t>
  </si>
  <si>
    <t>1.1</t>
  </si>
  <si>
    <t>14.7</t>
  </si>
  <si>
    <t>1.68</t>
  </si>
  <si>
    <t>2.52</t>
  </si>
  <si>
    <t>1.31</t>
  </si>
  <si>
    <t>2.28</t>
  </si>
  <si>
    <t>1.65</t>
  </si>
  <si>
    <t>2.46</t>
  </si>
  <si>
    <t>1.29</t>
  </si>
  <si>
    <t>2.24</t>
  </si>
  <si>
    <t>3.84</t>
  </si>
  <si>
    <t>4.17</t>
  </si>
  <si>
    <t>2.77</t>
  </si>
  <si>
    <t>5.44</t>
  </si>
  <si>
    <t>3.34</t>
  </si>
  <si>
    <t>1.02</t>
  </si>
  <si>
    <t>2.55</t>
  </si>
  <si>
    <t>3.53</t>
  </si>
  <si>
    <t>4.05</t>
  </si>
  <si>
    <t>2.19</t>
  </si>
  <si>
    <t>2.73</t>
  </si>
  <si>
    <t>5.37</t>
  </si>
  <si>
    <t>3.24</t>
  </si>
  <si>
    <t>0.68</t>
  </si>
  <si>
    <t>1.01</t>
  </si>
  <si>
    <t>17.94</t>
  </si>
  <si>
    <t>21.37</t>
  </si>
  <si>
    <t>15.46</t>
  </si>
  <si>
    <t>16.36</t>
  </si>
  <si>
    <t>16.26</t>
  </si>
  <si>
    <t>17.55</t>
  </si>
  <si>
    <t>20.77</t>
  </si>
  <si>
    <t>15.13</t>
  </si>
  <si>
    <t>16.11</t>
  </si>
  <si>
    <t>16.06</t>
  </si>
  <si>
    <t>53.0</t>
  </si>
  <si>
    <t>1.0</t>
  </si>
  <si>
    <t>822.0</t>
  </si>
  <si>
    <t>58.0</t>
  </si>
  <si>
    <t>13.0</t>
  </si>
  <si>
    <t>9.0</t>
  </si>
  <si>
    <t>15.0</t>
  </si>
  <si>
    <t>2.0</t>
  </si>
  <si>
    <t>61.0</t>
  </si>
  <si>
    <t>3.90</t>
  </si>
  <si>
    <t>5.0</t>
  </si>
  <si>
    <t>0.70</t>
  </si>
  <si>
    <t>3.60</t>
  </si>
  <si>
    <t>Sales, earnings and order bookings</t>
  </si>
  <si>
    <t>Annual growth</t>
  </si>
  <si>
    <t>Average growth, 7-year period</t>
  </si>
  <si>
    <t>Profit after financial items (EBT)</t>
  </si>
  <si>
    <t>Order bookings</t>
  </si>
  <si>
    <t>Funding and working capital</t>
  </si>
  <si>
    <t>of which goodwill</t>
  </si>
  <si>
    <t>of which other intangible and tangible fixed assets</t>
  </si>
  <si>
    <t>of which shares and participations in associated companies</t>
  </si>
  <si>
    <t>Liquidity ratio, multiple</t>
  </si>
  <si>
    <t>Cash flow</t>
  </si>
  <si>
    <t>Cash flow from investment activity</t>
  </si>
  <si>
    <t>Cash flow from financing activity</t>
  </si>
  <si>
    <t>Cash flow for the year</t>
  </si>
  <si>
    <t>Operating cash flow</t>
  </si>
  <si>
    <t>P/E ratio, multiple</t>
  </si>
  <si>
    <t>Total equity and liabilities</t>
  </si>
  <si>
    <t>Cash flow from operating activities</t>
  </si>
  <si>
    <r>
      <t>Dividend per share/redemption</t>
    </r>
    <r>
      <rPr>
        <vertAlign val="superscript"/>
        <sz val="9"/>
        <color rgb="FF000000"/>
        <rFont val="Arial"/>
        <family val="2"/>
      </rPr>
      <t>5</t>
    </r>
    <r>
      <rPr>
        <sz val="9"/>
        <color rgb="FF000000"/>
        <rFont val="Arial"/>
        <family val="2"/>
      </rPr>
      <t>, SEK</t>
    </r>
  </si>
  <si>
    <t>Equity and Liabilities</t>
  </si>
  <si>
    <t xml:space="preserve"> -0.7</t>
  </si>
  <si>
    <t xml:space="preserve">Net sales </t>
  </si>
  <si>
    <t xml:space="preserve">Operating profit (EBIT) </t>
  </si>
  <si>
    <t>12.6</t>
  </si>
  <si>
    <t>4.5</t>
  </si>
  <si>
    <t>Impairment</t>
  </si>
  <si>
    <t>4.1</t>
  </si>
  <si>
    <t>Net profit for the year</t>
  </si>
  <si>
    <t>Operating margin, %</t>
  </si>
  <si>
    <t>Profit margin, %</t>
  </si>
  <si>
    <t>of which, goodwill</t>
  </si>
  <si>
    <t>of which, other intangible and tangible fixed assets</t>
  </si>
  <si>
    <r>
      <t>No. of shares at fiscal year-end</t>
    </r>
    <r>
      <rPr>
        <vertAlign val="superscript"/>
        <sz val="8"/>
        <rFont val="Arial"/>
        <family val="2"/>
      </rPr>
      <t>1</t>
    </r>
  </si>
  <si>
    <r>
      <t>Equity per share after full dilution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, SEK </t>
    </r>
  </si>
  <si>
    <r>
      <t>Earnings per share after dilution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SEK</t>
    </r>
  </si>
  <si>
    <r>
      <t>Dividend per share/redemption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, SEK</t>
    </r>
  </si>
  <si>
    <t>2016/2017</t>
  </si>
  <si>
    <t>2015/2016</t>
  </si>
  <si>
    <t>Net profit for the year from remaining operations</t>
  </si>
  <si>
    <t>4.0</t>
  </si>
  <si>
    <r>
      <t xml:space="preserve">Profit from discontinued operations </t>
    </r>
    <r>
      <rPr>
        <vertAlign val="superscript"/>
        <sz val="8"/>
        <rFont val="Arial"/>
        <family val="2"/>
      </rPr>
      <t>5</t>
    </r>
  </si>
  <si>
    <r>
      <t>Earnings per share incl. discontinued operations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, SEK</t>
    </r>
  </si>
  <si>
    <r>
      <t>Earnings per share after dilution incl. discontinued operations</t>
    </r>
    <r>
      <rPr>
        <vertAlign val="superscript"/>
        <sz val="8"/>
        <rFont val="Arial"/>
        <family val="2"/>
      </rPr>
      <t>2,5</t>
    </r>
    <r>
      <rPr>
        <sz val="8"/>
        <rFont val="Arial"/>
        <family val="2"/>
      </rPr>
      <t>, SEK</t>
    </r>
  </si>
  <si>
    <t>Annual growth,%</t>
  </si>
  <si>
    <r>
      <t>Return on total capital, incl. discontinued operations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, %</t>
    </r>
  </si>
  <si>
    <r>
      <t>Return on working capital, incl. discontinued operations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, %</t>
    </r>
  </si>
  <si>
    <r>
      <t>Return on equity, incl. discontinued operations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, %</t>
    </r>
  </si>
  <si>
    <t>SEK thousands unless otherwise stated.</t>
  </si>
  <si>
    <t>Equity/assets ratio, %</t>
  </si>
  <si>
    <t>2017/2018</t>
  </si>
  <si>
    <t>2018/2019</t>
  </si>
  <si>
    <t>16.9</t>
  </si>
  <si>
    <t>7.5</t>
  </si>
  <si>
    <t>12.4</t>
  </si>
  <si>
    <r>
      <t xml:space="preserve">2014/2015 </t>
    </r>
    <r>
      <rPr>
        <b/>
        <vertAlign val="superscript"/>
        <sz val="8"/>
        <rFont val="Arial"/>
        <family val="2"/>
      </rPr>
      <t>6</t>
    </r>
  </si>
  <si>
    <r>
      <t xml:space="preserve">2013/2014 </t>
    </r>
    <r>
      <rPr>
        <b/>
        <vertAlign val="superscript"/>
        <sz val="8"/>
        <rFont val="Arial"/>
        <family val="2"/>
      </rPr>
      <t>6</t>
    </r>
  </si>
  <si>
    <r>
      <t xml:space="preserve">2012/2013 </t>
    </r>
    <r>
      <rPr>
        <b/>
        <vertAlign val="superscript"/>
        <sz val="8"/>
        <rFont val="Arial"/>
        <family val="2"/>
      </rPr>
      <t>6</t>
    </r>
  </si>
  <si>
    <r>
      <t xml:space="preserve">2011/2012 </t>
    </r>
    <r>
      <rPr>
        <b/>
        <vertAlign val="superscript"/>
        <sz val="8"/>
        <rFont val="Arial"/>
        <family val="2"/>
      </rPr>
      <t>4,6</t>
    </r>
  </si>
  <si>
    <r>
      <t xml:space="preserve">2010/2011 </t>
    </r>
    <r>
      <rPr>
        <b/>
        <vertAlign val="superscript"/>
        <sz val="8"/>
        <rFont val="Arial"/>
        <family val="2"/>
      </rPr>
      <t>6</t>
    </r>
  </si>
  <si>
    <r>
      <t xml:space="preserve">Investments </t>
    </r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>, SEK million</t>
    </r>
  </si>
  <si>
    <r>
      <t xml:space="preserve">Cash flow from financing activities </t>
    </r>
    <r>
      <rPr>
        <vertAlign val="superscript"/>
        <sz val="8"/>
        <rFont val="Arial"/>
        <family val="2"/>
      </rPr>
      <t>7</t>
    </r>
  </si>
  <si>
    <r>
      <t xml:space="preserve">Cash flow from investing activities </t>
    </r>
    <r>
      <rPr>
        <vertAlign val="superscript"/>
        <sz val="8"/>
        <rFont val="Arial"/>
        <family val="2"/>
      </rPr>
      <t>7</t>
    </r>
  </si>
  <si>
    <r>
      <t xml:space="preserve">Operating cash flow </t>
    </r>
    <r>
      <rPr>
        <vertAlign val="superscript"/>
        <sz val="8"/>
        <rFont val="Arial"/>
        <family val="2"/>
      </rPr>
      <t>7</t>
    </r>
  </si>
  <si>
    <r>
      <t xml:space="preserve">Cash flow from operating activities </t>
    </r>
    <r>
      <rPr>
        <vertAlign val="superscript"/>
        <sz val="8"/>
        <rFont val="Arial"/>
        <family val="2"/>
      </rPr>
      <t>7</t>
    </r>
  </si>
  <si>
    <r>
      <t xml:space="preserve">Cash flow per share </t>
    </r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>, SEK</t>
    </r>
  </si>
  <si>
    <r>
      <t xml:space="preserve">Cash flow per share, incl. discontinued operations </t>
    </r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>, SEK</t>
    </r>
  </si>
  <si>
    <r>
      <t>Cash flow per share after dilution</t>
    </r>
    <r>
      <rPr>
        <vertAlign val="superscript"/>
        <sz val="8"/>
        <rFont val="Arial"/>
        <family val="2"/>
      </rPr>
      <t>2,7</t>
    </r>
    <r>
      <rPr>
        <sz val="8"/>
        <rFont val="Arial"/>
        <family val="2"/>
      </rPr>
      <t>, SEK</t>
    </r>
  </si>
  <si>
    <r>
      <t>Cash flow per share after dilution incl. discontinued operations</t>
    </r>
    <r>
      <rPr>
        <vertAlign val="superscript"/>
        <sz val="8"/>
        <rFont val="Arial"/>
        <family val="2"/>
      </rPr>
      <t>2,5,7</t>
    </r>
    <r>
      <rPr>
        <sz val="8"/>
        <rFont val="Arial"/>
        <family val="2"/>
      </rPr>
      <t>, SEK</t>
    </r>
  </si>
  <si>
    <t>Imaging IT Solutions</t>
  </si>
  <si>
    <t>Secure Communications</t>
  </si>
  <si>
    <t>Business Innovation</t>
  </si>
  <si>
    <t>38 352 871</t>
  </si>
  <si>
    <t>38 119 669</t>
  </si>
  <si>
    <t>38 530 851</t>
  </si>
  <si>
    <t>38 515 550</t>
  </si>
  <si>
    <t xml:space="preserve">Gross margin, % </t>
  </si>
  <si>
    <r>
      <t xml:space="preserve">Cash flow for the year </t>
    </r>
    <r>
      <rPr>
        <vertAlign val="superscript"/>
        <sz val="8"/>
        <color theme="1"/>
        <rFont val="Arial"/>
        <family val="2"/>
      </rPr>
      <t>7</t>
    </r>
  </si>
  <si>
    <r>
      <t>Cash flow from discontinued operations</t>
    </r>
    <r>
      <rPr>
        <vertAlign val="superscript"/>
        <sz val="8"/>
        <color theme="1"/>
        <rFont val="Arial"/>
        <family val="2"/>
      </rPr>
      <t>7</t>
    </r>
  </si>
  <si>
    <t>SEK thousand</t>
  </si>
  <si>
    <t>Net sales</t>
  </si>
  <si>
    <t>Other operating income</t>
  </si>
  <si>
    <t>Goods for resale</t>
  </si>
  <si>
    <t>Personnel costs</t>
  </si>
  <si>
    <t>Other external costs</t>
  </si>
  <si>
    <t>Depreciation/amortization and impairment</t>
  </si>
  <si>
    <t>Operating profit</t>
  </si>
  <si>
    <t>Reversal of contingent consideration</t>
  </si>
  <si>
    <t>Profit after net financial items</t>
  </si>
  <si>
    <t>Taxes</t>
  </si>
  <si>
    <t>Profit for the period</t>
  </si>
  <si>
    <t>Profit for the period attributable to:</t>
  </si>
  <si>
    <t>Parent Company owners</t>
  </si>
  <si>
    <t>Earnings per share</t>
  </si>
  <si>
    <t>Before dilution, SEK</t>
  </si>
  <si>
    <t>After dilution, SEK</t>
  </si>
  <si>
    <t>No. of shares</t>
  </si>
  <si>
    <t>Before dilution</t>
  </si>
  <si>
    <t>After dilution</t>
  </si>
  <si>
    <t xml:space="preserve">Average, before dilution </t>
  </si>
  <si>
    <t>Average, after dilution</t>
  </si>
  <si>
    <t>Order bookings, SEK million</t>
  </si>
  <si>
    <t>Sales and Operating profit/loss by business segment</t>
  </si>
  <si>
    <t>Sales</t>
  </si>
  <si>
    <t>Operating profit/loss</t>
  </si>
  <si>
    <t>Operating loss</t>
  </si>
  <si>
    <t xml:space="preserve">Sales </t>
  </si>
  <si>
    <t>Total Sales</t>
  </si>
  <si>
    <t>Total Operating profit</t>
  </si>
  <si>
    <t>Sales by geographic market</t>
  </si>
  <si>
    <t>Sweden</t>
  </si>
  <si>
    <t>United States</t>
  </si>
  <si>
    <t>United Kingdom</t>
  </si>
  <si>
    <t>Netherlands</t>
  </si>
  <si>
    <t>Rest of Europe</t>
  </si>
  <si>
    <t>Rest of World</t>
  </si>
  <si>
    <t>Total</t>
  </si>
  <si>
    <t>Consolidated cash-flow</t>
  </si>
  <si>
    <t>Cash flow from operations before changes in working capital</t>
  </si>
  <si>
    <t>Cash flow from operations after changes in working capital</t>
  </si>
  <si>
    <t>Investing activities</t>
  </si>
  <si>
    <t>Financing activities</t>
  </si>
  <si>
    <t>Total cash flow for the period</t>
  </si>
  <si>
    <t>Change in cash and cash equivalents</t>
  </si>
  <si>
    <t>Cash and cash equivalents, opening balance</t>
  </si>
  <si>
    <t>Exchange-rate difference in cash and cash equivalents</t>
  </si>
  <si>
    <t>Cash and cash equivalents, closing balance</t>
  </si>
  <si>
    <t>SEK million</t>
  </si>
  <si>
    <t>Fiscal year</t>
  </si>
  <si>
    <t>2017/2016</t>
  </si>
  <si>
    <t>Consolidated income statements for the Group</t>
  </si>
  <si>
    <t>Q4</t>
  </si>
  <si>
    <t>Q3</t>
  </si>
  <si>
    <t>Q1</t>
  </si>
  <si>
    <t>Q2</t>
  </si>
  <si>
    <t>Ten-year summary of key figures for the Sectra Group</t>
  </si>
  <si>
    <t>Other operations</t>
  </si>
  <si>
    <t>Group eliminations</t>
  </si>
  <si>
    <r>
      <t xml:space="preserve">Fiscal year, </t>
    </r>
    <r>
      <rPr>
        <sz val="9"/>
        <color theme="1"/>
        <rFont val="Arial"/>
        <family val="2"/>
      </rPr>
      <t>SEK million</t>
    </r>
  </si>
  <si>
    <t>2019/2020</t>
  </si>
  <si>
    <t>Non-controlling interest</t>
  </si>
  <si>
    <t>1.5</t>
  </si>
  <si>
    <t>22.6</t>
  </si>
  <si>
    <t>16.6</t>
  </si>
  <si>
    <t>13.7</t>
  </si>
  <si>
    <t>21.1</t>
  </si>
  <si>
    <t>16.3</t>
  </si>
  <si>
    <t>548.1</t>
  </si>
  <si>
    <t>17.8</t>
  </si>
  <si>
    <t>18.2</t>
  </si>
  <si>
    <t>21.6</t>
  </si>
  <si>
    <t>36.8</t>
  </si>
  <si>
    <t>30.7</t>
  </si>
  <si>
    <t>1110.5</t>
  </si>
  <si>
    <t>604.6</t>
  </si>
  <si>
    <t>49.2</t>
  </si>
  <si>
    <t>294.7</t>
  </si>
  <si>
    <t>54.1</t>
  </si>
  <si>
    <t>0.11</t>
  </si>
  <si>
    <t>55.4</t>
  </si>
  <si>
    <t>51.4</t>
  </si>
  <si>
    <t>50.5</t>
  </si>
  <si>
    <t>56.1</t>
  </si>
  <si>
    <t>60.7</t>
  </si>
  <si>
    <t>2.7</t>
  </si>
  <si>
    <t>2.2</t>
  </si>
  <si>
    <t>1.8</t>
  </si>
  <si>
    <t>166.0</t>
  </si>
  <si>
    <t>176.0</t>
  </si>
  <si>
    <t>168.9</t>
  </si>
  <si>
    <t>158.3</t>
  </si>
  <si>
    <t>178.8</t>
  </si>
  <si>
    <t>133.2</t>
  </si>
  <si>
    <t>125.7</t>
  </si>
  <si>
    <t>119.3</t>
  </si>
  <si>
    <t>255.2</t>
  </si>
  <si>
    <t>0.0</t>
  </si>
  <si>
    <t>46.1</t>
  </si>
  <si>
    <t>40.2</t>
  </si>
  <si>
    <t>46.8</t>
  </si>
  <si>
    <t>64.0</t>
  </si>
  <si>
    <t>52.5</t>
  </si>
  <si>
    <t>55.3</t>
  </si>
  <si>
    <t>56.8</t>
  </si>
  <si>
    <t>759.4</t>
  </si>
  <si>
    <t>717.6</t>
  </si>
  <si>
    <t>691.6</t>
  </si>
  <si>
    <t>681.0</t>
  </si>
  <si>
    <t>667.7</t>
  </si>
  <si>
    <t>655.2</t>
  </si>
  <si>
    <t>691.8</t>
  </si>
  <si>
    <t>Last updated: May 2020</t>
  </si>
  <si>
    <t>20.0</t>
  </si>
  <si>
    <t>21.0</t>
  </si>
  <si>
    <t>21.4</t>
  </si>
  <si>
    <t>16.7</t>
  </si>
  <si>
    <t>17.7</t>
  </si>
  <si>
    <t>17.3</t>
  </si>
  <si>
    <t>14.6</t>
  </si>
  <si>
    <t>15.6</t>
  </si>
  <si>
    <t>17.1</t>
  </si>
  <si>
    <t>14.2</t>
  </si>
  <si>
    <t>17.9</t>
  </si>
  <si>
    <t>19.1</t>
  </si>
  <si>
    <t>17.6</t>
  </si>
  <si>
    <t>19.6</t>
  </si>
  <si>
    <t>19.0</t>
  </si>
  <si>
    <t>17.5</t>
  </si>
  <si>
    <t>15.8</t>
  </si>
  <si>
    <t>25.1</t>
  </si>
  <si>
    <t>23.0</t>
  </si>
  <si>
    <t>30.9</t>
  </si>
  <si>
    <t>34.5</t>
  </si>
  <si>
    <t>35.9</t>
  </si>
  <si>
    <t>29.8</t>
  </si>
  <si>
    <t>30.4</t>
  </si>
  <si>
    <t>26.5</t>
  </si>
  <si>
    <t>20.5</t>
  </si>
  <si>
    <t>20.6</t>
  </si>
  <si>
    <t>626.1</t>
  </si>
  <si>
    <t>679.8</t>
  </si>
  <si>
    <t>737.5</t>
  </si>
  <si>
    <t>798.5</t>
  </si>
  <si>
    <t>912.3</t>
  </si>
  <si>
    <t>0.09</t>
  </si>
  <si>
    <t>0.12</t>
  </si>
  <si>
    <t>0.13</t>
  </si>
  <si>
    <t>54.6</t>
  </si>
  <si>
    <t>63.9</t>
  </si>
  <si>
    <t>108.7</t>
  </si>
  <si>
    <t>34.9</t>
  </si>
  <si>
    <t>78.5</t>
  </si>
  <si>
    <t>1.4</t>
  </si>
  <si>
    <t>1.2</t>
  </si>
  <si>
    <t>1.9</t>
  </si>
  <si>
    <t>4.50</t>
  </si>
  <si>
    <t>5.21</t>
  </si>
  <si>
    <t>5.17</t>
  </si>
  <si>
    <t>6.54</t>
  </si>
  <si>
    <t>6.51</t>
  </si>
  <si>
    <t>-0.26</t>
  </si>
  <si>
    <t>34.0</t>
  </si>
  <si>
    <t>26.0</t>
  </si>
  <si>
    <t>10.47</t>
  </si>
  <si>
    <t>10.23</t>
  </si>
  <si>
    <t>43.0</t>
  </si>
  <si>
    <t>8.4</t>
  </si>
  <si>
    <t>1.64</t>
  </si>
  <si>
    <t>5.15</t>
  </si>
  <si>
    <t>5.04</t>
  </si>
  <si>
    <t>5.8</t>
  </si>
  <si>
    <t>2.8</t>
  </si>
  <si>
    <t>2.80</t>
  </si>
  <si>
    <t>3.33</t>
  </si>
  <si>
    <t>16.49</t>
  </si>
  <si>
    <t>16.05</t>
  </si>
  <si>
    <t>77.75</t>
  </si>
  <si>
    <t>27.8</t>
  </si>
  <si>
    <t>3.8</t>
  </si>
  <si>
    <t>3.38</t>
  </si>
  <si>
    <t>3.31</t>
  </si>
  <si>
    <t>2.23</t>
  </si>
  <si>
    <t>16.44</t>
  </si>
  <si>
    <t>16.01</t>
  </si>
  <si>
    <t>119.5</t>
  </si>
  <si>
    <t>35.3</t>
  </si>
  <si>
    <t>3.26</t>
  </si>
  <si>
    <t>4.96</t>
  </si>
  <si>
    <t>4.85</t>
  </si>
  <si>
    <t>16.16</t>
  </si>
  <si>
    <t>15.80</t>
  </si>
  <si>
    <t>110.75</t>
  </si>
  <si>
    <t>33.3</t>
  </si>
  <si>
    <t>4.07</t>
  </si>
  <si>
    <t>4.00</t>
  </si>
  <si>
    <t>5.07</t>
  </si>
  <si>
    <t>4.99</t>
  </si>
  <si>
    <t>16.21</t>
  </si>
  <si>
    <t>15.95</t>
  </si>
  <si>
    <t>162.5</t>
  </si>
  <si>
    <t>39.9</t>
  </si>
  <si>
    <t>2.3</t>
  </si>
  <si>
    <t>4.86</t>
  </si>
  <si>
    <t>4.,80</t>
  </si>
  <si>
    <t>4.80</t>
  </si>
  <si>
    <t>5.39</t>
  </si>
  <si>
    <t>17.34</t>
  </si>
  <si>
    <t>17.16</t>
  </si>
  <si>
    <t>194.2</t>
  </si>
  <si>
    <t>40.0</t>
  </si>
  <si>
    <t>18.98</t>
  </si>
  <si>
    <t>322.0</t>
  </si>
  <si>
    <t>61.8</t>
  </si>
  <si>
    <t>6.18</t>
  </si>
  <si>
    <t>6.16</t>
  </si>
  <si>
    <t>7.69</t>
  </si>
  <si>
    <t>21.22</t>
  </si>
  <si>
    <t>21.21</t>
  </si>
  <si>
    <t>420.0</t>
  </si>
  <si>
    <t>68.0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</si>
</sst>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%"/>
    <numFmt numFmtId="167" formatCode="0.000"/>
  </numFmts>
  <fonts count="5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Arial"/>
      <family val="2"/>
    </font>
    <font>
      <sz val="8"/>
      <color theme="1"/>
      <name val="Times New Roman"/>
      <family val="1"/>
    </font>
    <font>
      <sz val="4"/>
      <color theme="1"/>
      <name val="Times New Roman"/>
      <family val="1"/>
    </font>
    <font>
      <b/>
      <sz val="4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Times New Roman"/>
      <family val="1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10"/>
      <color theme="8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vertAlign val="superscript"/>
      <sz val="8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6"/>
      <name val="Times New Roman"/>
      <family val="1"/>
    </font>
    <font>
      <sz val="9"/>
      <color rgb="FFFF0000"/>
      <name val="Calibri"/>
      <family val="2"/>
      <scheme val="minor"/>
    </font>
    <font>
      <b/>
      <vertAlign val="superscript"/>
      <sz val="8"/>
      <name val="Arial"/>
      <family val="2"/>
    </font>
    <font>
      <sz val="9"/>
      <color rgb="FF00B0F0"/>
      <name val="Arial"/>
      <family val="2"/>
    </font>
    <font>
      <b/>
      <sz val="8"/>
      <color rgb="FF00B0F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 wrapText="1"/>
    </xf>
    <xf numFmtId="0" fontId="12" fillId="0" borderId="0" xfId="0" applyFont="1"/>
    <xf numFmtId="0" fontId="17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164" fontId="14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/>
    <xf numFmtId="0" fontId="21" fillId="0" borderId="0" xfId="0" applyFont="1"/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23" fillId="0" borderId="0" xfId="0" applyFont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3" xfId="0" applyFont="1" applyBorder="1" applyAlignment="1">
      <alignment horizontal="left" vertical="center" wrapText="1" indent="2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0" fontId="26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" xfId="0" applyFont="1" applyBorder="1" applyAlignment="1">
      <alignment horizontal="justify" vertical="center" wrapText="1"/>
    </xf>
    <xf numFmtId="0" fontId="27" fillId="0" borderId="3" xfId="0" applyFont="1" applyBorder="1" applyAlignment="1">
      <alignment horizontal="left" vertical="center" wrapText="1" indent="2"/>
    </xf>
    <xf numFmtId="0" fontId="27" fillId="0" borderId="2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/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7" fillId="0" borderId="0" xfId="0" applyFont="1"/>
    <xf numFmtId="0" fontId="27" fillId="0" borderId="2" xfId="0" applyFont="1" applyBorder="1" applyAlignment="1">
      <alignment vertical="center"/>
    </xf>
    <xf numFmtId="3" fontId="27" fillId="0" borderId="2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vertical="center"/>
    </xf>
    <xf numFmtId="3" fontId="27" fillId="0" borderId="3" xfId="0" applyNumberFormat="1" applyFont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27" fillId="0" borderId="2" xfId="0" applyFont="1" applyBorder="1" applyAlignment="1">
      <alignment horizontal="right" vertical="center" wrapText="1"/>
    </xf>
    <xf numFmtId="0" fontId="27" fillId="0" borderId="3" xfId="0" applyFont="1" applyBorder="1" applyAlignment="1">
      <alignment horizontal="justify" vertical="center" wrapText="1"/>
    </xf>
    <xf numFmtId="164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vertical="center" wrapText="1"/>
    </xf>
    <xf numFmtId="164" fontId="27" fillId="0" borderId="3" xfId="0" applyNumberFormat="1" applyFont="1" applyBorder="1" applyAlignment="1">
      <alignment horizontal="righ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right" wrapText="1"/>
    </xf>
    <xf numFmtId="0" fontId="27" fillId="0" borderId="3" xfId="0" applyFont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3" fontId="27" fillId="0" borderId="2" xfId="0" applyNumberFormat="1" applyFont="1" applyBorder="1" applyAlignment="1">
      <alignment horizontal="right" wrapText="1"/>
    </xf>
    <xf numFmtId="0" fontId="27" fillId="0" borderId="2" xfId="0" applyFont="1" applyBorder="1" applyAlignment="1">
      <alignment horizontal="right" wrapText="1"/>
    </xf>
    <xf numFmtId="0" fontId="27" fillId="0" borderId="3" xfId="0" applyFont="1" applyBorder="1" applyAlignment="1">
      <alignment vertical="center" wrapText="1"/>
    </xf>
    <xf numFmtId="2" fontId="27" fillId="0" borderId="2" xfId="0" applyNumberFormat="1" applyFont="1" applyBorder="1" applyAlignment="1">
      <alignment horizontal="right" vertical="center" wrapText="1"/>
    </xf>
    <xf numFmtId="0" fontId="33" fillId="0" borderId="0" xfId="0" applyFont="1" applyAlignment="1">
      <alignment vertical="center"/>
    </xf>
    <xf numFmtId="0" fontId="34" fillId="0" borderId="0" xfId="0" applyFont="1"/>
    <xf numFmtId="3" fontId="13" fillId="0" borderId="2" xfId="0" applyNumberFormat="1" applyFont="1" applyBorder="1" applyAlignment="1">
      <alignment horizontal="right" wrapText="1"/>
    </xf>
    <xf numFmtId="3" fontId="27" fillId="0" borderId="3" xfId="0" applyNumberFormat="1" applyFont="1" applyBorder="1"/>
    <xf numFmtId="164" fontId="27" fillId="0" borderId="3" xfId="0" quotePrefix="1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wrapText="1"/>
    </xf>
    <xf numFmtId="0" fontId="13" fillId="0" borderId="3" xfId="0" applyFont="1" applyBorder="1" applyAlignment="1">
      <alignment horizontal="right" vertical="center"/>
    </xf>
    <xf numFmtId="3" fontId="13" fillId="0" borderId="3" xfId="0" applyNumberFormat="1" applyFont="1" applyBorder="1" applyAlignment="1">
      <alignment vertical="center" wrapText="1"/>
    </xf>
    <xf numFmtId="2" fontId="13" fillId="0" borderId="2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49" fontId="0" fillId="0" borderId="0" xfId="0" applyNumberFormat="1"/>
    <xf numFmtId="0" fontId="26" fillId="0" borderId="4" xfId="0" applyFont="1" applyBorder="1" applyAlignment="1">
      <alignment vertical="center" wrapText="1"/>
    </xf>
    <xf numFmtId="14" fontId="40" fillId="0" borderId="4" xfId="0" applyNumberFormat="1" applyFont="1" applyBorder="1" applyAlignment="1">
      <alignment horizontal="right" vertical="center" wrapText="1"/>
    </xf>
    <xf numFmtId="0" fontId="27" fillId="0" borderId="5" xfId="0" applyFont="1" applyBorder="1" applyAlignment="1">
      <alignment vertical="center" wrapText="1"/>
    </xf>
    <xf numFmtId="165" fontId="27" fillId="0" borderId="5" xfId="0" applyNumberFormat="1" applyFont="1" applyBorder="1" applyAlignment="1">
      <alignment horizontal="right" vertical="center" wrapText="1"/>
    </xf>
    <xf numFmtId="0" fontId="27" fillId="0" borderId="6" xfId="0" applyFont="1" applyBorder="1" applyAlignment="1">
      <alignment vertical="center" wrapText="1"/>
    </xf>
    <xf numFmtId="165" fontId="27" fillId="0" borderId="6" xfId="0" applyNumberFormat="1" applyFont="1" applyBorder="1" applyAlignment="1">
      <alignment horizontal="right" vertical="center" wrapText="1"/>
    </xf>
    <xf numFmtId="166" fontId="27" fillId="0" borderId="5" xfId="0" applyNumberFormat="1" applyFont="1" applyBorder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165" fontId="27" fillId="0" borderId="0" xfId="0" applyNumberFormat="1" applyFont="1" applyAlignment="1">
      <alignment horizontal="right" vertical="center" wrapText="1"/>
    </xf>
    <xf numFmtId="0" fontId="27" fillId="0" borderId="7" xfId="0" applyFont="1" applyBorder="1" applyAlignment="1">
      <alignment vertical="center" wrapText="1"/>
    </xf>
    <xf numFmtId="165" fontId="27" fillId="0" borderId="7" xfId="0" applyNumberFormat="1" applyFont="1" applyBorder="1" applyAlignment="1">
      <alignment horizontal="right" vertical="center" wrapText="1"/>
    </xf>
    <xf numFmtId="165" fontId="27" fillId="0" borderId="8" xfId="0" applyNumberFormat="1" applyFont="1" applyBorder="1" applyAlignment="1">
      <alignment horizontal="right" vertical="center" wrapText="1"/>
    </xf>
    <xf numFmtId="165" fontId="27" fillId="0" borderId="9" xfId="0" applyNumberFormat="1" applyFont="1" applyBorder="1" applyAlignment="1">
      <alignment horizontal="right" vertical="center" wrapText="1"/>
    </xf>
    <xf numFmtId="0" fontId="26" fillId="0" borderId="10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38" fillId="0" borderId="0" xfId="0" applyFont="1"/>
    <xf numFmtId="3" fontId="0" fillId="0" borderId="0" xfId="0" applyNumberFormat="1"/>
    <xf numFmtId="0" fontId="27" fillId="0" borderId="4" xfId="0" applyFont="1" applyBorder="1" applyAlignment="1">
      <alignment vertical="center"/>
    </xf>
    <xf numFmtId="0" fontId="27" fillId="0" borderId="14" xfId="0" applyFont="1" applyBorder="1" applyAlignment="1">
      <alignment vertical="center" wrapText="1"/>
    </xf>
    <xf numFmtId="165" fontId="27" fillId="0" borderId="14" xfId="0" applyNumberFormat="1" applyFont="1" applyBorder="1" applyAlignment="1">
      <alignment horizontal="right" vertical="center" wrapText="1"/>
    </xf>
    <xf numFmtId="165" fontId="26" fillId="0" borderId="4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165" fontId="0" fillId="0" borderId="0" xfId="0" applyNumberFormat="1"/>
    <xf numFmtId="0" fontId="27" fillId="0" borderId="4" xfId="0" applyFont="1" applyBorder="1" applyAlignment="1">
      <alignment horizontal="right" vertical="center" wrapText="1"/>
    </xf>
    <xf numFmtId="14" fontId="27" fillId="0" borderId="4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3" fontId="26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0" fontId="26" fillId="0" borderId="15" xfId="0" applyFont="1" applyBorder="1" applyAlignment="1">
      <alignment vertical="center" wrapText="1"/>
    </xf>
    <xf numFmtId="3" fontId="26" fillId="0" borderId="15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7" fillId="0" borderId="4" xfId="0" applyFont="1" applyBorder="1" applyAlignment="1">
      <alignment vertical="center" wrapText="1"/>
    </xf>
    <xf numFmtId="3" fontId="27" fillId="0" borderId="4" xfId="0" applyNumberFormat="1" applyFont="1" applyBorder="1" applyAlignment="1">
      <alignment horizontal="right" vertical="center" wrapText="1"/>
    </xf>
    <xf numFmtId="0" fontId="26" fillId="0" borderId="15" xfId="0" applyFont="1" applyBorder="1" applyAlignment="1">
      <alignment horizontal="righ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0" fontId="27" fillId="0" borderId="15" xfId="0" applyFont="1" applyBorder="1" applyAlignment="1">
      <alignment horizontal="right" vertical="center" wrapText="1"/>
    </xf>
    <xf numFmtId="167" fontId="26" fillId="0" borderId="0" xfId="0" applyNumberFormat="1" applyFont="1" applyAlignment="1">
      <alignment vertical="center"/>
    </xf>
    <xf numFmtId="166" fontId="36" fillId="0" borderId="0" xfId="1" applyNumberFormat="1" applyFont="1" applyAlignment="1">
      <alignment vertical="center"/>
    </xf>
    <xf numFmtId="166" fontId="25" fillId="0" borderId="0" xfId="1" applyNumberFormat="1" applyFont="1" applyAlignment="1">
      <alignment vertical="center"/>
    </xf>
    <xf numFmtId="166" fontId="37" fillId="0" borderId="0" xfId="1" applyNumberFormat="1" applyFont="1" applyAlignment="1">
      <alignment vertical="center"/>
    </xf>
    <xf numFmtId="0" fontId="43" fillId="0" borderId="0" xfId="0" applyFont="1"/>
    <xf numFmtId="166" fontId="23" fillId="0" borderId="0" xfId="1" applyNumberFormat="1" applyFont="1" applyAlignment="1">
      <alignment vertical="center"/>
    </xf>
    <xf numFmtId="164" fontId="26" fillId="0" borderId="0" xfId="0" applyNumberFormat="1" applyFont="1" applyAlignment="1">
      <alignment horizontal="right" vertical="center"/>
    </xf>
    <xf numFmtId="0" fontId="44" fillId="0" borderId="0" xfId="0" applyFont="1"/>
    <xf numFmtId="0" fontId="46" fillId="0" borderId="0" xfId="0" applyFont="1"/>
    <xf numFmtId="0" fontId="22" fillId="0" borderId="0" xfId="0" applyFont="1" applyAlignment="1">
      <alignment horizontal="right" vertical="center" wrapText="1"/>
    </xf>
    <xf numFmtId="166" fontId="0" fillId="0" borderId="0" xfId="1" applyNumberFormat="1" applyFont="1"/>
    <xf numFmtId="0" fontId="47" fillId="0" borderId="0" xfId="0" applyFont="1"/>
    <xf numFmtId="0" fontId="42" fillId="0" borderId="0" xfId="0" applyFont="1"/>
    <xf numFmtId="165" fontId="27" fillId="0" borderId="4" xfId="0" applyNumberFormat="1" applyFont="1" applyBorder="1" applyAlignment="1">
      <alignment horizontal="right" vertical="center" wrapText="1"/>
    </xf>
    <xf numFmtId="14" fontId="40" fillId="0" borderId="0" xfId="0" applyNumberFormat="1" applyFont="1" applyBorder="1" applyAlignment="1">
      <alignment horizontal="right" vertical="center" wrapText="1"/>
    </xf>
    <xf numFmtId="166" fontId="45" fillId="0" borderId="0" xfId="1" applyNumberFormat="1" applyFont="1" applyAlignment="1">
      <alignment vertical="center"/>
    </xf>
    <xf numFmtId="3" fontId="26" fillId="0" borderId="0" xfId="0" applyNumberFormat="1" applyFont="1" applyAlignment="1">
      <alignment horizontal="right" vertical="center"/>
    </xf>
    <xf numFmtId="164" fontId="13" fillId="0" borderId="2" xfId="0" applyNumberFormat="1" applyFont="1" applyBorder="1" applyAlignment="1">
      <alignment horizontal="right" wrapText="1"/>
    </xf>
    <xf numFmtId="164" fontId="13" fillId="0" borderId="3" xfId="0" applyNumberFormat="1" applyFont="1" applyBorder="1" applyAlignment="1">
      <alignment horizontal="right" wrapText="1"/>
    </xf>
    <xf numFmtId="164" fontId="13" fillId="0" borderId="2" xfId="0" applyNumberFormat="1" applyFont="1" applyFill="1" applyBorder="1" applyAlignment="1">
      <alignment horizontal="right" wrapText="1"/>
    </xf>
    <xf numFmtId="164" fontId="13" fillId="0" borderId="3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/>
    </xf>
    <xf numFmtId="0" fontId="0" fillId="0" borderId="0" xfId="0" applyFont="1"/>
    <xf numFmtId="165" fontId="27" fillId="0" borderId="8" xfId="0" applyNumberFormat="1" applyFont="1" applyFill="1" applyBorder="1" applyAlignment="1">
      <alignment horizontal="right" vertical="center" wrapText="1"/>
    </xf>
    <xf numFmtId="0" fontId="42" fillId="0" borderId="0" xfId="0" applyFont="1" applyFill="1"/>
    <xf numFmtId="0" fontId="0" fillId="0" borderId="0" xfId="0" applyFill="1"/>
    <xf numFmtId="165" fontId="13" fillId="0" borderId="5" xfId="0" applyNumberFormat="1" applyFont="1" applyBorder="1" applyAlignment="1">
      <alignment horizontal="right" vertical="center" wrapText="1"/>
    </xf>
    <xf numFmtId="165" fontId="13" fillId="0" borderId="5" xfId="0" applyNumberFormat="1" applyFont="1" applyFill="1" applyBorder="1" applyAlignment="1">
      <alignment horizontal="right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165" fontId="13" fillId="0" borderId="8" xfId="0" applyNumberFormat="1" applyFont="1" applyBorder="1" applyAlignment="1">
      <alignment horizontal="right" vertical="center" wrapText="1"/>
    </xf>
    <xf numFmtId="165" fontId="13" fillId="0" borderId="9" xfId="0" applyNumberFormat="1" applyFont="1" applyBorder="1" applyAlignment="1">
      <alignment horizontal="right" vertical="center" wrapText="1"/>
    </xf>
    <xf numFmtId="165" fontId="13" fillId="0" borderId="14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3" fillId="0" borderId="4" xfId="0" applyNumberFormat="1" applyFont="1" applyBorder="1" applyAlignment="1">
      <alignment horizontal="right" vertical="center" wrapText="1"/>
    </xf>
    <xf numFmtId="0" fontId="26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7" fillId="0" borderId="9" xfId="0" applyFont="1" applyBorder="1" applyAlignment="1">
      <alignment vertical="center" wrapText="1"/>
    </xf>
    <xf numFmtId="3" fontId="27" fillId="0" borderId="9" xfId="0" applyNumberFormat="1" applyFont="1" applyBorder="1" applyAlignment="1">
      <alignment horizontal="right" vertical="center" wrapText="1"/>
    </xf>
    <xf numFmtId="0" fontId="27" fillId="0" borderId="9" xfId="0" applyFont="1" applyBorder="1" applyAlignment="1">
      <alignment horizontal="right" vertical="center" wrapText="1"/>
    </xf>
    <xf numFmtId="3" fontId="27" fillId="0" borderId="5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27" fillId="0" borderId="9" xfId="0" applyNumberFormat="1" applyFont="1" applyBorder="1" applyAlignment="1">
      <alignment horizontal="right" vertical="center" wrapText="1"/>
    </xf>
    <xf numFmtId="0" fontId="27" fillId="0" borderId="5" xfId="0" applyFont="1" applyBorder="1" applyAlignment="1">
      <alignment horizontal="right" vertical="center" wrapText="1"/>
    </xf>
    <xf numFmtId="0" fontId="27" fillId="0" borderId="5" xfId="0" applyFont="1" applyFill="1" applyBorder="1" applyAlignment="1">
      <alignment vertical="center" wrapText="1"/>
    </xf>
    <xf numFmtId="166" fontId="13" fillId="0" borderId="5" xfId="0" applyNumberFormat="1" applyFont="1" applyBorder="1"/>
    <xf numFmtId="0" fontId="13" fillId="0" borderId="2" xfId="0" applyNumberFormat="1" applyFont="1" applyBorder="1" applyAlignment="1">
      <alignment horizontal="right" vertical="center" wrapText="1"/>
    </xf>
    <xf numFmtId="0" fontId="13" fillId="0" borderId="3" xfId="0" applyNumberFormat="1" applyFont="1" applyBorder="1" applyAlignment="1">
      <alignment horizontal="right" vertical="center" wrapText="1"/>
    </xf>
    <xf numFmtId="0" fontId="13" fillId="0" borderId="3" xfId="0" applyNumberFormat="1" applyFont="1" applyBorder="1" applyAlignment="1">
      <alignment horizontal="right" wrapText="1"/>
    </xf>
    <xf numFmtId="0" fontId="13" fillId="0" borderId="3" xfId="0" applyNumberFormat="1" applyFont="1" applyBorder="1" applyAlignment="1">
      <alignment horizontal="right" vertical="center"/>
    </xf>
    <xf numFmtId="0" fontId="27" fillId="0" borderId="3" xfId="0" applyNumberFormat="1" applyFont="1" applyBorder="1" applyAlignment="1">
      <alignment horizontal="right" wrapText="1"/>
    </xf>
    <xf numFmtId="0" fontId="27" fillId="0" borderId="3" xfId="0" applyNumberFormat="1" applyFont="1" applyBorder="1" applyAlignment="1">
      <alignment horizontal="right" vertical="center" wrapText="1"/>
    </xf>
    <xf numFmtId="0" fontId="27" fillId="0" borderId="3" xfId="0" quotePrefix="1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164" fontId="13" fillId="0" borderId="3" xfId="0" applyNumberFormat="1" applyFont="1" applyBorder="1" applyAlignment="1">
      <alignment horizontal="right" vertical="center"/>
    </xf>
    <xf numFmtId="0" fontId="27" fillId="0" borderId="2" xfId="0" applyNumberFormat="1" applyFont="1" applyBorder="1" applyAlignment="1">
      <alignment horizontal="right" vertical="center" wrapText="1"/>
    </xf>
    <xf numFmtId="0" fontId="50" fillId="0" borderId="0" xfId="0" applyFont="1" applyAlignment="1"/>
    <xf numFmtId="49" fontId="9" fillId="0" borderId="13" xfId="0" applyNumberFormat="1" applyFont="1" applyBorder="1" applyAlignment="1">
      <alignment horizontal="left"/>
    </xf>
    <xf numFmtId="0" fontId="2" fillId="0" borderId="13" xfId="0" applyFont="1" applyBorder="1" applyAlignment="1">
      <alignment horizontal="right"/>
    </xf>
    <xf numFmtId="49" fontId="9" fillId="0" borderId="11" xfId="0" applyNumberFormat="1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3" fillId="0" borderId="5" xfId="0" applyFont="1" applyBorder="1" applyAlignment="1">
      <alignment wrapText="1"/>
    </xf>
    <xf numFmtId="3" fontId="13" fillId="0" borderId="5" xfId="0" applyNumberFormat="1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0" fontId="13" fillId="0" borderId="9" xfId="0" applyFont="1" applyBorder="1"/>
    <xf numFmtId="3" fontId="13" fillId="0" borderId="9" xfId="0" applyNumberFormat="1" applyFont="1" applyBorder="1"/>
    <xf numFmtId="0" fontId="2" fillId="0" borderId="9" xfId="0" applyFont="1" applyBorder="1"/>
    <xf numFmtId="3" fontId="13" fillId="0" borderId="0" xfId="0" applyNumberFormat="1" applyFont="1"/>
    <xf numFmtId="0" fontId="2" fillId="0" borderId="0" xfId="0" applyFont="1"/>
    <xf numFmtId="0" fontId="13" fillId="0" borderId="5" xfId="0" applyFont="1" applyBorder="1"/>
    <xf numFmtId="49" fontId="9" fillId="0" borderId="0" xfId="0" applyNumberFormat="1" applyFont="1" applyBorder="1" applyAlignment="1">
      <alignment horizontal="left"/>
    </xf>
    <xf numFmtId="0" fontId="13" fillId="0" borderId="6" xfId="0" applyFont="1" applyBorder="1"/>
    <xf numFmtId="3" fontId="13" fillId="0" borderId="6" xfId="0" applyNumberFormat="1" applyFont="1" applyBorder="1"/>
    <xf numFmtId="0" fontId="27" fillId="0" borderId="13" xfId="0" applyFont="1" applyBorder="1" applyAlignment="1">
      <alignment horizontal="justify" vertical="center" wrapText="1"/>
    </xf>
    <xf numFmtId="49" fontId="26" fillId="0" borderId="13" xfId="0" applyNumberFormat="1" applyFont="1" applyBorder="1" applyAlignment="1">
      <alignment horizontal="right" vertical="center"/>
    </xf>
    <xf numFmtId="0" fontId="13" fillId="0" borderId="11" xfId="0" applyFont="1" applyBorder="1"/>
    <xf numFmtId="0" fontId="13" fillId="0" borderId="0" xfId="0" applyFont="1" applyBorder="1"/>
    <xf numFmtId="0" fontId="0" fillId="0" borderId="0" xfId="0" applyBorder="1"/>
    <xf numFmtId="0" fontId="27" fillId="0" borderId="6" xfId="0" applyFont="1" applyFill="1" applyBorder="1" applyAlignment="1">
      <alignment vertical="center" wrapText="1"/>
    </xf>
    <xf numFmtId="165" fontId="27" fillId="0" borderId="6" xfId="0" applyNumberFormat="1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47624</xdr:rowOff>
    </xdr:from>
    <xdr:to>
      <xdr:col>11</xdr:col>
      <xdr:colOff>425450</xdr:colOff>
      <xdr:row>74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0042524"/>
          <a:ext cx="10788650" cy="12573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 baseline="30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Adjusted for stock splits and bonus issues.</a:t>
          </a:r>
        </a:p>
        <a:p>
          <a:pPr marL="0" indent="0"/>
          <a:r>
            <a:rPr lang="sv-SE" sz="900" baseline="300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Dilution is based on issued convertible debenture loans.    </a:t>
          </a: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3  </a:t>
          </a:r>
          <a:r>
            <a:rPr lang="sv-SE" sz="9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2019/2020 refers to the redemption program proposed by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the Board of Directors.</a:t>
          </a:r>
          <a:endParaRPr lang="sv-SE" sz="900">
            <a:solidFill>
              <a:schemeClr val="dk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marL="90170" marR="0" lvl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 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The 2011/2012 amounts include a nonrecurring item that had a prositive impact of SEK 30 million on sales and SEK 25 million on operating profit.</a:t>
          </a:r>
          <a:endParaRPr lang="sv-SE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90170" marR="0" lvl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Discontinued operations refer to the divestment of the operation for the development and sale of the Microdose Mammography modality. </a:t>
          </a:r>
        </a:p>
        <a:p>
          <a:pPr marL="90170" marR="0" lvl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  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figures for 2010/2011, 2011/2012, 2012/2013, 2013/2014 and 2014/2015 have not been adjusted in accordance with IAS 8 since this is not practically feasible. Refer to Sectra's Annual Report 2018/2019, Note 5.</a:t>
          </a:r>
        </a:p>
        <a:p>
          <a:pPr eaLnBrk="1" fontAlgn="auto" latinLnBrk="0" hangingPunct="1"/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 </a:t>
          </a:r>
          <a:r>
            <a:rPr lang="sv-SE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figures for 2015/2016 have not been adjusted in accordance with IAS 8 since this is not practically feasible. Refer to Sectra's Annual Report 2018/2019, Note 5. </a:t>
          </a: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</a:p>
        <a:p>
          <a:pPr marL="90170" marR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endParaRPr lang="sv-S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100</xdr:row>
      <xdr:rowOff>47624</xdr:rowOff>
    </xdr:from>
    <xdr:to>
      <xdr:col>6</xdr:col>
      <xdr:colOff>9525</xdr:colOff>
      <xdr:row>107</xdr:row>
      <xdr:rowOff>156481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8798267"/>
          <a:ext cx="6234793" cy="1415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 baseline="30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	The</a:t>
          </a:r>
          <a:r>
            <a:rPr lang="sv-SE" sz="9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2011/2012 amounts include</a:t>
          </a:r>
          <a:r>
            <a:rPr lang="sv-SE" sz="9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a nonrecurring item that had a positive impact of SEK 30 million on sales and SEK 25 million on operating profit.</a:t>
          </a: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sv-SE" sz="900" baseline="30000">
              <a:effectLst/>
              <a:latin typeface="Times New Roman" pitchFamily="18" charset="0"/>
              <a:ea typeface="Times New Roman" panose="02020603050405020304" pitchFamily="18" charset="0"/>
              <a:cs typeface="Times New Roman" pitchFamily="18" charset="0"/>
            </a:rPr>
            <a:t>2</a:t>
          </a:r>
          <a:r>
            <a:rPr lang="sv-SE" sz="900">
              <a:effectLst/>
              <a:latin typeface="Times New Roman" pitchFamily="18" charset="0"/>
              <a:ea typeface="Times New Roman" panose="02020603050405020304" pitchFamily="18" charset="0"/>
              <a:cs typeface="Times New Roman" pitchFamily="18" charset="0"/>
            </a:rPr>
            <a:t> 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Excluding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nonrecurring item.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3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Adjusted for stock splits and bonus issues. 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Dilution is based on the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convertible debenture loan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2011/2012 (225,090), 2010/2011 (145,727) and 2009/2010 (403,608) and the                employee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stock option program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2009/2010 (100,000),  2010/2011 (100,000) and 2011/2012 (100,000). 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 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2012/2013 refers to the redemption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program proposed by the Board of Directors</a:t>
          </a:r>
          <a:endParaRPr lang="sv-SE" sz="9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90170" marR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Definition of key figures, see note 34.</a:t>
          </a:r>
          <a:endParaRPr lang="sv-SE" sz="900">
            <a:effectLst/>
            <a:latin typeface="Times New Roman" pitchFamily="18" charset="0"/>
            <a:cs typeface="Times New Roman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sv-SE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8"/>
  <sheetViews>
    <sheetView tabSelected="1" zoomScaleNormal="100" zoomScalePageLayoutView="140" workbookViewId="0">
      <selection activeCell="F79" sqref="F79"/>
    </sheetView>
  </sheetViews>
  <sheetFormatPr defaultRowHeight="14.5" x14ac:dyDescent="0.35"/>
  <cols>
    <col min="1" max="1" width="50.7265625" bestFit="1" customWidth="1"/>
    <col min="2" max="9" width="10" customWidth="1"/>
    <col min="10" max="10" width="10.1796875" bestFit="1" customWidth="1"/>
  </cols>
  <sheetData>
    <row r="1" spans="1:28" ht="18" x14ac:dyDescent="0.35">
      <c r="A1" s="54" t="s">
        <v>298</v>
      </c>
      <c r="B1" s="54"/>
      <c r="C1" s="54"/>
      <c r="D1" s="54"/>
      <c r="E1" s="54"/>
      <c r="F1" s="54"/>
      <c r="G1" s="54"/>
      <c r="H1" s="55"/>
      <c r="I1" s="55"/>
    </row>
    <row r="2" spans="1:28" x14ac:dyDescent="0.35">
      <c r="A2" s="195" t="s">
        <v>354</v>
      </c>
      <c r="B2" s="195"/>
      <c r="C2" s="56"/>
      <c r="D2" s="56"/>
      <c r="E2" s="56"/>
      <c r="F2" s="56"/>
      <c r="G2" s="56"/>
      <c r="H2" s="55"/>
      <c r="I2" s="55"/>
    </row>
    <row r="3" spans="1:28" ht="7.5" customHeight="1" x14ac:dyDescent="0.35">
      <c r="A3" s="56"/>
      <c r="B3" s="56"/>
      <c r="C3" s="56"/>
      <c r="D3" s="56"/>
      <c r="E3" s="56"/>
      <c r="F3" s="56"/>
      <c r="G3" s="56"/>
      <c r="H3" s="55"/>
      <c r="I3" s="55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</row>
    <row r="4" spans="1:28" s="216" customFormat="1" ht="15" customHeight="1" x14ac:dyDescent="0.2">
      <c r="A4" s="214" t="s">
        <v>211</v>
      </c>
      <c r="B4" s="215" t="s">
        <v>302</v>
      </c>
      <c r="C4" s="215" t="s">
        <v>214</v>
      </c>
      <c r="D4" s="215" t="s">
        <v>213</v>
      </c>
      <c r="E4" s="215" t="s">
        <v>200</v>
      </c>
      <c r="F4" s="215" t="s">
        <v>201</v>
      </c>
      <c r="G4" s="215" t="s">
        <v>218</v>
      </c>
      <c r="H4" s="215" t="s">
        <v>219</v>
      </c>
      <c r="I4" s="215" t="s">
        <v>220</v>
      </c>
      <c r="J4" s="215" t="s">
        <v>221</v>
      </c>
      <c r="K4" s="215" t="s">
        <v>222</v>
      </c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</row>
    <row r="5" spans="1:28" ht="6.75" customHeight="1" x14ac:dyDescent="0.35">
      <c r="A5" s="57"/>
      <c r="B5" s="57"/>
      <c r="C5" s="57"/>
      <c r="D5" s="57"/>
      <c r="E5" s="57"/>
      <c r="F5" s="57"/>
      <c r="G5" s="57"/>
      <c r="H5" s="55"/>
      <c r="I5" s="55"/>
    </row>
    <row r="6" spans="1:28" s="40" customFormat="1" ht="12" customHeight="1" x14ac:dyDescent="0.25">
      <c r="A6" s="49" t="s">
        <v>164</v>
      </c>
      <c r="B6" s="49"/>
      <c r="C6" s="134"/>
      <c r="D6" s="134"/>
      <c r="E6" s="134"/>
      <c r="F6" s="134"/>
      <c r="G6" s="134"/>
      <c r="H6" s="134"/>
      <c r="I6" s="134"/>
      <c r="J6" s="134"/>
      <c r="K6" s="134"/>
    </row>
    <row r="7" spans="1:28" s="40" customFormat="1" ht="12.75" customHeight="1" x14ac:dyDescent="0.25">
      <c r="A7" s="59" t="s">
        <v>185</v>
      </c>
      <c r="B7" s="84">
        <v>1661138</v>
      </c>
      <c r="C7" s="84">
        <v>1413522</v>
      </c>
      <c r="D7" s="84">
        <v>1209181</v>
      </c>
      <c r="E7" s="84">
        <v>1125109</v>
      </c>
      <c r="F7" s="84">
        <v>1080857</v>
      </c>
      <c r="G7" s="60">
        <v>961392</v>
      </c>
      <c r="H7" s="60">
        <v>853796</v>
      </c>
      <c r="I7" s="60">
        <v>816954</v>
      </c>
      <c r="J7" s="60">
        <v>823090</v>
      </c>
      <c r="K7" s="60">
        <v>783691</v>
      </c>
    </row>
    <row r="8" spans="1:28" s="40" customFormat="1" ht="12.75" customHeight="1" x14ac:dyDescent="0.25">
      <c r="A8" s="50" t="s">
        <v>207</v>
      </c>
      <c r="B8" s="157" t="s">
        <v>304</v>
      </c>
      <c r="C8" s="157" t="s">
        <v>215</v>
      </c>
      <c r="D8" s="158" t="s">
        <v>216</v>
      </c>
      <c r="E8" s="158" t="s">
        <v>190</v>
      </c>
      <c r="F8" s="158" t="s">
        <v>217</v>
      </c>
      <c r="G8" s="91" t="s">
        <v>187</v>
      </c>
      <c r="H8" s="159" t="s">
        <v>188</v>
      </c>
      <c r="I8" s="155" t="s">
        <v>184</v>
      </c>
      <c r="J8" s="155" t="s">
        <v>161</v>
      </c>
      <c r="K8" s="155" t="s">
        <v>203</v>
      </c>
    </row>
    <row r="9" spans="1:28" s="40" customFormat="1" ht="12.75" customHeight="1" x14ac:dyDescent="0.25">
      <c r="A9" s="50" t="s">
        <v>9</v>
      </c>
      <c r="B9" s="85">
        <v>-72231</v>
      </c>
      <c r="C9" s="85">
        <v>-46809</v>
      </c>
      <c r="D9" s="85">
        <v>-39928</v>
      </c>
      <c r="E9" s="85">
        <v>-33830</v>
      </c>
      <c r="F9" s="85">
        <v>-27501</v>
      </c>
      <c r="G9" s="61">
        <v>-42324</v>
      </c>
      <c r="H9" s="61">
        <v>-45590</v>
      </c>
      <c r="I9" s="61">
        <v>-45955</v>
      </c>
      <c r="J9" s="61">
        <v>-43389</v>
      </c>
      <c r="K9" s="61">
        <v>-41288</v>
      </c>
    </row>
    <row r="10" spans="1:28" s="40" customFormat="1" ht="12.75" customHeight="1" x14ac:dyDescent="0.25">
      <c r="A10" s="50" t="s">
        <v>189</v>
      </c>
      <c r="B10" s="85">
        <v>-7443</v>
      </c>
      <c r="C10" s="85">
        <v>0</v>
      </c>
      <c r="D10" s="85">
        <v>0</v>
      </c>
      <c r="E10" s="85">
        <v>-12313</v>
      </c>
      <c r="F10" s="86">
        <v>0</v>
      </c>
      <c r="G10" s="50">
        <v>0</v>
      </c>
      <c r="H10" s="61">
        <v>-18972</v>
      </c>
      <c r="I10" s="61">
        <v>0</v>
      </c>
      <c r="J10" s="61">
        <v>0</v>
      </c>
      <c r="K10" s="61">
        <v>0</v>
      </c>
    </row>
    <row r="11" spans="1:28" s="40" customFormat="1" ht="12.75" customHeight="1" x14ac:dyDescent="0.25">
      <c r="A11" s="50" t="s">
        <v>186</v>
      </c>
      <c r="B11" s="85">
        <v>295348</v>
      </c>
      <c r="C11" s="85">
        <v>235541</v>
      </c>
      <c r="D11" s="85">
        <v>214349</v>
      </c>
      <c r="E11" s="85">
        <v>194986</v>
      </c>
      <c r="F11" s="85">
        <v>157989</v>
      </c>
      <c r="G11" s="61">
        <v>150294</v>
      </c>
      <c r="H11" s="61">
        <v>128072</v>
      </c>
      <c r="I11" s="61">
        <v>85866</v>
      </c>
      <c r="J11" s="61">
        <v>103465</v>
      </c>
      <c r="K11" s="61">
        <v>72544</v>
      </c>
    </row>
    <row r="12" spans="1:28" s="40" customFormat="1" ht="12.75" customHeight="1" x14ac:dyDescent="0.25">
      <c r="A12" s="50" t="s">
        <v>167</v>
      </c>
      <c r="B12" s="85">
        <v>303037</v>
      </c>
      <c r="C12" s="85">
        <v>248792</v>
      </c>
      <c r="D12" s="85">
        <v>231155</v>
      </c>
      <c r="E12" s="85">
        <v>201146</v>
      </c>
      <c r="F12" s="85">
        <v>153965</v>
      </c>
      <c r="G12" s="61">
        <v>164416</v>
      </c>
      <c r="H12" s="61">
        <v>141464</v>
      </c>
      <c r="I12" s="61">
        <v>86554</v>
      </c>
      <c r="J12" s="61">
        <v>127855</v>
      </c>
      <c r="K12" s="61">
        <v>70173</v>
      </c>
    </row>
    <row r="13" spans="1:28" s="40" customFormat="1" ht="12.75" customHeight="1" x14ac:dyDescent="0.25">
      <c r="A13" s="62" t="s">
        <v>202</v>
      </c>
      <c r="B13" s="85">
        <v>237354</v>
      </c>
      <c r="C13" s="85">
        <v>198979</v>
      </c>
      <c r="D13" s="85">
        <v>184706</v>
      </c>
      <c r="E13" s="85">
        <v>153782</v>
      </c>
      <c r="F13" s="85">
        <v>124795</v>
      </c>
      <c r="G13" s="62">
        <v>126077</v>
      </c>
      <c r="H13" s="81">
        <v>103858</v>
      </c>
      <c r="I13" s="81">
        <v>62246</v>
      </c>
      <c r="J13" s="81">
        <v>92848</v>
      </c>
      <c r="K13" s="61">
        <v>48299</v>
      </c>
    </row>
    <row r="14" spans="1:28" s="40" customFormat="1" ht="12.75" customHeight="1" x14ac:dyDescent="0.25">
      <c r="A14" s="62" t="s">
        <v>204</v>
      </c>
      <c r="B14" s="85">
        <v>0</v>
      </c>
      <c r="C14" s="85">
        <v>0</v>
      </c>
      <c r="D14" s="85">
        <v>0</v>
      </c>
      <c r="E14" s="85">
        <v>0</v>
      </c>
      <c r="F14" s="85">
        <v>0</v>
      </c>
      <c r="G14" s="62">
        <v>0</v>
      </c>
      <c r="H14" s="81">
        <v>0</v>
      </c>
      <c r="I14" s="81">
        <v>0</v>
      </c>
      <c r="J14" s="81">
        <v>292967</v>
      </c>
      <c r="K14" s="61">
        <v>-57916</v>
      </c>
    </row>
    <row r="15" spans="1:28" s="40" customFormat="1" ht="12.75" customHeight="1" x14ac:dyDescent="0.25">
      <c r="A15" s="62" t="s">
        <v>191</v>
      </c>
      <c r="B15" s="85">
        <v>237354</v>
      </c>
      <c r="C15" s="85">
        <v>198979</v>
      </c>
      <c r="D15" s="85">
        <v>184706</v>
      </c>
      <c r="E15" s="85">
        <v>153782</v>
      </c>
      <c r="F15" s="85">
        <v>124795</v>
      </c>
      <c r="G15" s="62">
        <v>126077</v>
      </c>
      <c r="H15" s="63">
        <v>103858</v>
      </c>
      <c r="I15" s="63">
        <v>62246</v>
      </c>
      <c r="J15" s="63">
        <v>385815</v>
      </c>
      <c r="K15" s="63">
        <v>-9617</v>
      </c>
    </row>
    <row r="16" spans="1:28" s="40" customFormat="1" ht="12.75" customHeight="1" x14ac:dyDescent="0.25">
      <c r="A16" s="50" t="s">
        <v>168</v>
      </c>
      <c r="B16" s="85">
        <v>1815956</v>
      </c>
      <c r="C16" s="85">
        <v>2132839</v>
      </c>
      <c r="D16" s="85">
        <v>1492529</v>
      </c>
      <c r="E16" s="85">
        <v>1177658</v>
      </c>
      <c r="F16" s="85">
        <v>1321968</v>
      </c>
      <c r="G16" s="80">
        <v>1471497</v>
      </c>
      <c r="H16" s="63">
        <v>925716</v>
      </c>
      <c r="I16" s="61">
        <v>916022</v>
      </c>
      <c r="J16" s="61">
        <v>701157</v>
      </c>
      <c r="K16" s="61">
        <v>630856</v>
      </c>
    </row>
    <row r="17" spans="1:12" s="40" customFormat="1" ht="12" customHeight="1" x14ac:dyDescent="0.25">
      <c r="A17" s="64"/>
      <c r="B17" s="135"/>
      <c r="C17" s="135"/>
      <c r="D17" s="135"/>
      <c r="E17" s="136"/>
      <c r="F17" s="135"/>
      <c r="G17" s="135"/>
      <c r="H17" s="135"/>
      <c r="I17" s="135"/>
      <c r="J17" s="135"/>
      <c r="K17" s="135"/>
    </row>
    <row r="18" spans="1:12" s="40" customFormat="1" ht="12" customHeight="1" x14ac:dyDescent="0.25">
      <c r="A18" s="49" t="s">
        <v>13</v>
      </c>
      <c r="B18" s="137"/>
      <c r="C18" s="137"/>
      <c r="D18" s="137"/>
      <c r="E18" s="149"/>
      <c r="F18" s="137"/>
      <c r="G18" s="137"/>
      <c r="H18" s="137"/>
      <c r="I18" s="137"/>
      <c r="J18" s="139"/>
      <c r="K18" s="137"/>
    </row>
    <row r="19" spans="1:12" s="31" customFormat="1" ht="12.75" customHeight="1" x14ac:dyDescent="0.3">
      <c r="A19" s="41" t="s">
        <v>239</v>
      </c>
      <c r="B19" s="192" t="s">
        <v>305</v>
      </c>
      <c r="C19" s="192" t="s">
        <v>355</v>
      </c>
      <c r="D19" s="151" t="s">
        <v>356</v>
      </c>
      <c r="E19" s="153" t="s">
        <v>357</v>
      </c>
      <c r="F19" s="151" t="s">
        <v>72</v>
      </c>
      <c r="G19" s="151" t="s">
        <v>355</v>
      </c>
      <c r="H19" s="192" t="s">
        <v>305</v>
      </c>
      <c r="I19" s="192" t="s">
        <v>68</v>
      </c>
      <c r="J19" s="192" t="s">
        <v>311</v>
      </c>
      <c r="K19" s="192" t="s">
        <v>70</v>
      </c>
    </row>
    <row r="20" spans="1:12" s="40" customFormat="1" ht="12.75" customHeight="1" x14ac:dyDescent="0.25">
      <c r="A20" s="66" t="s">
        <v>192</v>
      </c>
      <c r="B20" s="154" t="s">
        <v>311</v>
      </c>
      <c r="C20" s="154" t="s">
        <v>358</v>
      </c>
      <c r="D20" s="152" t="s">
        <v>359</v>
      </c>
      <c r="E20" s="152" t="s">
        <v>360</v>
      </c>
      <c r="F20" s="152" t="s">
        <v>361</v>
      </c>
      <c r="G20" s="152" t="s">
        <v>362</v>
      </c>
      <c r="H20" s="154" t="s">
        <v>157</v>
      </c>
      <c r="I20" s="154" t="s">
        <v>73</v>
      </c>
      <c r="J20" s="154" t="s">
        <v>187</v>
      </c>
      <c r="K20" s="154" t="s">
        <v>74</v>
      </c>
      <c r="L20" s="138"/>
    </row>
    <row r="21" spans="1:12" s="40" customFormat="1" ht="12.75" customHeight="1" x14ac:dyDescent="0.25">
      <c r="A21" s="66" t="s">
        <v>193</v>
      </c>
      <c r="B21" s="154" t="s">
        <v>312</v>
      </c>
      <c r="C21" s="154" t="s">
        <v>367</v>
      </c>
      <c r="D21" s="154" t="s">
        <v>366</v>
      </c>
      <c r="E21" s="154" t="s">
        <v>365</v>
      </c>
      <c r="F21" s="154" t="s">
        <v>364</v>
      </c>
      <c r="G21" s="152" t="s">
        <v>363</v>
      </c>
      <c r="H21" s="154" t="s">
        <v>306</v>
      </c>
      <c r="I21" s="154" t="s">
        <v>77</v>
      </c>
      <c r="J21" s="154" t="s">
        <v>76</v>
      </c>
      <c r="K21" s="154" t="s">
        <v>156</v>
      </c>
    </row>
    <row r="22" spans="1:12" s="40" customFormat="1" ht="12.75" customHeight="1" x14ac:dyDescent="0.25">
      <c r="A22" s="70" t="s">
        <v>208</v>
      </c>
      <c r="B22" s="193" t="s">
        <v>313</v>
      </c>
      <c r="C22" s="193" t="s">
        <v>368</v>
      </c>
      <c r="D22" s="152" t="s">
        <v>369</v>
      </c>
      <c r="E22" s="152" t="s">
        <v>370</v>
      </c>
      <c r="F22" s="152" t="s">
        <v>307</v>
      </c>
      <c r="G22" s="67" t="s">
        <v>371</v>
      </c>
      <c r="H22" s="67" t="s">
        <v>307</v>
      </c>
      <c r="I22" s="69" t="s">
        <v>79</v>
      </c>
      <c r="J22" s="69" t="s">
        <v>80</v>
      </c>
      <c r="K22" s="82" t="s">
        <v>81</v>
      </c>
    </row>
    <row r="23" spans="1:12" s="40" customFormat="1" ht="12.75" customHeight="1" x14ac:dyDescent="0.25">
      <c r="A23" s="72" t="s">
        <v>209</v>
      </c>
      <c r="B23" s="154" t="s">
        <v>314</v>
      </c>
      <c r="C23" s="154" t="s">
        <v>376</v>
      </c>
      <c r="D23" s="152" t="s">
        <v>375</v>
      </c>
      <c r="E23" s="152" t="s">
        <v>374</v>
      </c>
      <c r="F23" s="152" t="s">
        <v>373</v>
      </c>
      <c r="G23" s="67" t="s">
        <v>372</v>
      </c>
      <c r="H23" s="67" t="s">
        <v>308</v>
      </c>
      <c r="I23" s="69" t="s">
        <v>84</v>
      </c>
      <c r="J23" s="69" t="s">
        <v>85</v>
      </c>
      <c r="K23" s="82" t="s">
        <v>86</v>
      </c>
    </row>
    <row r="24" spans="1:12" s="40" customFormat="1" ht="12.75" customHeight="1" x14ac:dyDescent="0.25">
      <c r="A24" s="70" t="s">
        <v>210</v>
      </c>
      <c r="B24" s="193" t="s">
        <v>315</v>
      </c>
      <c r="C24" s="193" t="s">
        <v>377</v>
      </c>
      <c r="D24" s="152" t="s">
        <v>378</v>
      </c>
      <c r="E24" s="152" t="s">
        <v>379</v>
      </c>
      <c r="F24" s="152" t="s">
        <v>380</v>
      </c>
      <c r="G24" s="67" t="s">
        <v>381</v>
      </c>
      <c r="H24" s="69" t="s">
        <v>309</v>
      </c>
      <c r="I24" s="69" t="s">
        <v>88</v>
      </c>
      <c r="J24" s="69" t="s">
        <v>154</v>
      </c>
      <c r="K24" s="82" t="s">
        <v>89</v>
      </c>
    </row>
    <row r="25" spans="1:12" s="40" customFormat="1" ht="12.75" customHeight="1" x14ac:dyDescent="0.25">
      <c r="A25" s="66" t="s">
        <v>17</v>
      </c>
      <c r="B25" s="154" t="s">
        <v>316</v>
      </c>
      <c r="C25" s="154" t="s">
        <v>386</v>
      </c>
      <c r="D25" s="154" t="s">
        <v>385</v>
      </c>
      <c r="E25" s="154" t="s">
        <v>384</v>
      </c>
      <c r="F25" s="154" t="s">
        <v>383</v>
      </c>
      <c r="G25" s="69" t="s">
        <v>382</v>
      </c>
      <c r="H25" s="69" t="s">
        <v>310</v>
      </c>
      <c r="I25" s="69" t="s">
        <v>92</v>
      </c>
      <c r="J25" s="69" t="s">
        <v>93</v>
      </c>
      <c r="K25" s="69" t="s">
        <v>94</v>
      </c>
    </row>
    <row r="26" spans="1:12" s="40" customFormat="1" ht="10.5" x14ac:dyDescent="0.25">
      <c r="A26" s="56"/>
      <c r="B26" s="56"/>
      <c r="C26" s="56"/>
      <c r="D26" s="88"/>
      <c r="E26" s="88"/>
      <c r="F26" s="88"/>
      <c r="G26" s="56"/>
      <c r="H26" s="73"/>
      <c r="I26" s="58"/>
      <c r="J26" s="58"/>
      <c r="K26" s="58"/>
    </row>
    <row r="27" spans="1:12" s="40" customFormat="1" ht="10.5" x14ac:dyDescent="0.25">
      <c r="A27" s="49" t="s">
        <v>169</v>
      </c>
      <c r="B27" s="49"/>
      <c r="C27" s="49"/>
      <c r="D27" s="2"/>
      <c r="E27" s="2"/>
      <c r="F27" s="2"/>
      <c r="G27" s="49"/>
      <c r="H27" s="73"/>
      <c r="I27" s="58"/>
      <c r="J27" s="58"/>
      <c r="K27" s="58"/>
    </row>
    <row r="28" spans="1:12" s="40" customFormat="1" ht="10.5" x14ac:dyDescent="0.25">
      <c r="A28" s="51" t="s">
        <v>18</v>
      </c>
      <c r="B28" s="185" t="s">
        <v>317</v>
      </c>
      <c r="C28" s="185" t="s">
        <v>347</v>
      </c>
      <c r="D28" s="185" t="s">
        <v>348</v>
      </c>
      <c r="E28" s="185" t="s">
        <v>349</v>
      </c>
      <c r="F28" s="185" t="s">
        <v>350</v>
      </c>
      <c r="G28" s="194" t="s">
        <v>351</v>
      </c>
      <c r="H28" s="194" t="s">
        <v>352</v>
      </c>
      <c r="I28" s="194" t="s">
        <v>353</v>
      </c>
      <c r="J28" s="194" t="s">
        <v>153</v>
      </c>
      <c r="K28" s="194" t="s">
        <v>97</v>
      </c>
    </row>
    <row r="29" spans="1:12" s="40" customFormat="1" ht="10.5" x14ac:dyDescent="0.25">
      <c r="A29" s="52" t="s">
        <v>194</v>
      </c>
      <c r="B29" s="187" t="s">
        <v>318</v>
      </c>
      <c r="C29" s="187" t="s">
        <v>346</v>
      </c>
      <c r="D29" s="187" t="s">
        <v>345</v>
      </c>
      <c r="E29" s="187" t="s">
        <v>344</v>
      </c>
      <c r="F29" s="187" t="s">
        <v>343</v>
      </c>
      <c r="G29" s="190" t="s">
        <v>342</v>
      </c>
      <c r="H29" s="190" t="s">
        <v>341</v>
      </c>
      <c r="I29" s="190" t="s">
        <v>340</v>
      </c>
      <c r="J29" s="190" t="s">
        <v>339</v>
      </c>
      <c r="K29" s="190" t="s">
        <v>339</v>
      </c>
    </row>
    <row r="30" spans="1:12" s="40" customFormat="1" ht="12" customHeight="1" x14ac:dyDescent="0.25">
      <c r="A30" s="52" t="s">
        <v>195</v>
      </c>
      <c r="B30" s="187" t="s">
        <v>319</v>
      </c>
      <c r="C30" s="187" t="s">
        <v>330</v>
      </c>
      <c r="D30" s="187" t="s">
        <v>331</v>
      </c>
      <c r="E30" s="187" t="s">
        <v>332</v>
      </c>
      <c r="F30" s="187" t="s">
        <v>333</v>
      </c>
      <c r="G30" s="189" t="s">
        <v>334</v>
      </c>
      <c r="H30" s="189" t="s">
        <v>335</v>
      </c>
      <c r="I30" s="190" t="s">
        <v>336</v>
      </c>
      <c r="J30" s="190" t="s">
        <v>337</v>
      </c>
      <c r="K30" s="190" t="s">
        <v>338</v>
      </c>
    </row>
    <row r="31" spans="1:12" s="40" customFormat="1" ht="10.5" x14ac:dyDescent="0.25">
      <c r="A31" s="66" t="s">
        <v>173</v>
      </c>
      <c r="B31" s="186" t="s">
        <v>115</v>
      </c>
      <c r="C31" s="186" t="s">
        <v>115</v>
      </c>
      <c r="D31" s="186" t="s">
        <v>114</v>
      </c>
      <c r="E31" s="186" t="s">
        <v>115</v>
      </c>
      <c r="F31" s="186" t="s">
        <v>329</v>
      </c>
      <c r="G31" s="189" t="s">
        <v>328</v>
      </c>
      <c r="H31" s="190" t="s">
        <v>327</v>
      </c>
      <c r="I31" s="190" t="s">
        <v>100</v>
      </c>
      <c r="J31" s="190" t="s">
        <v>101</v>
      </c>
      <c r="K31" s="190" t="s">
        <v>102</v>
      </c>
    </row>
    <row r="32" spans="1:12" s="40" customFormat="1" ht="12" customHeight="1" x14ac:dyDescent="0.25">
      <c r="A32" s="66" t="s">
        <v>212</v>
      </c>
      <c r="B32" s="186" t="s">
        <v>320</v>
      </c>
      <c r="C32" s="186" t="s">
        <v>322</v>
      </c>
      <c r="D32" s="186" t="s">
        <v>323</v>
      </c>
      <c r="E32" s="186" t="s">
        <v>324</v>
      </c>
      <c r="F32" s="186" t="s">
        <v>323</v>
      </c>
      <c r="G32" s="190" t="s">
        <v>325</v>
      </c>
      <c r="H32" s="190" t="s">
        <v>326</v>
      </c>
      <c r="I32" s="190" t="s">
        <v>103</v>
      </c>
      <c r="J32" s="190" t="s">
        <v>104</v>
      </c>
      <c r="K32" s="190" t="s">
        <v>159</v>
      </c>
    </row>
    <row r="33" spans="1:12" s="40" customFormat="1" ht="12" customHeight="1" x14ac:dyDescent="0.25">
      <c r="A33" s="66" t="s">
        <v>20</v>
      </c>
      <c r="B33" s="186" t="s">
        <v>321</v>
      </c>
      <c r="C33" s="186" t="s">
        <v>107</v>
      </c>
      <c r="D33" s="186" t="s">
        <v>387</v>
      </c>
      <c r="E33" s="186" t="s">
        <v>389</v>
      </c>
      <c r="F33" s="186" t="s">
        <v>388</v>
      </c>
      <c r="G33" s="190" t="s">
        <v>387</v>
      </c>
      <c r="H33" s="190" t="s">
        <v>108</v>
      </c>
      <c r="I33" s="190" t="s">
        <v>107</v>
      </c>
      <c r="J33" s="190" t="s">
        <v>107</v>
      </c>
      <c r="K33" s="190" t="s">
        <v>107</v>
      </c>
    </row>
    <row r="34" spans="1:12" s="40" customFormat="1" ht="12" customHeight="1" x14ac:dyDescent="0.25">
      <c r="A34" s="66" t="s">
        <v>223</v>
      </c>
      <c r="B34" s="154" t="s">
        <v>394</v>
      </c>
      <c r="C34" s="154" t="s">
        <v>393</v>
      </c>
      <c r="D34" s="154" t="s">
        <v>373</v>
      </c>
      <c r="E34" s="154" t="s">
        <v>370</v>
      </c>
      <c r="F34" s="154" t="s">
        <v>392</v>
      </c>
      <c r="G34" s="69" t="s">
        <v>391</v>
      </c>
      <c r="H34" s="69" t="s">
        <v>390</v>
      </c>
      <c r="I34" s="69" t="s">
        <v>109</v>
      </c>
      <c r="J34" s="69" t="s">
        <v>110</v>
      </c>
      <c r="K34" s="69" t="s">
        <v>111</v>
      </c>
    </row>
    <row r="35" spans="1:12" s="40" customFormat="1" ht="10.5" x14ac:dyDescent="0.25">
      <c r="A35" s="49"/>
      <c r="B35" s="83"/>
      <c r="C35" s="83"/>
      <c r="D35" s="49"/>
      <c r="E35" s="2"/>
      <c r="F35" s="2"/>
      <c r="G35" s="49"/>
      <c r="H35" s="58"/>
      <c r="I35" s="58"/>
      <c r="J35" s="58"/>
      <c r="K35" s="58"/>
    </row>
    <row r="36" spans="1:12" s="40" customFormat="1" ht="12" customHeight="1" x14ac:dyDescent="0.25">
      <c r="A36" s="49" t="s">
        <v>174</v>
      </c>
      <c r="B36" s="83"/>
      <c r="C36" s="83"/>
      <c r="D36" s="49"/>
      <c r="E36" s="2"/>
      <c r="F36" s="2"/>
      <c r="G36" s="49"/>
      <c r="H36" s="58"/>
      <c r="I36" s="58"/>
      <c r="J36" s="58"/>
      <c r="K36" s="58"/>
    </row>
    <row r="37" spans="1:12" s="40" customFormat="1" ht="12" customHeight="1" x14ac:dyDescent="0.25">
      <c r="A37" s="53" t="s">
        <v>227</v>
      </c>
      <c r="B37" s="90">
        <v>327274</v>
      </c>
      <c r="C37" s="90">
        <v>209299</v>
      </c>
      <c r="D37" s="90">
        <v>225355</v>
      </c>
      <c r="E37" s="90">
        <v>197774</v>
      </c>
      <c r="F37" s="90">
        <v>163838</v>
      </c>
      <c r="G37" s="74">
        <v>165639</v>
      </c>
      <c r="H37" s="74">
        <v>159836</v>
      </c>
      <c r="I37" s="74">
        <v>133634</v>
      </c>
      <c r="J37" s="74">
        <v>153545</v>
      </c>
      <c r="K37" s="74">
        <v>25623</v>
      </c>
    </row>
    <row r="38" spans="1:12" s="40" customFormat="1" ht="12" x14ac:dyDescent="0.25">
      <c r="A38" s="50" t="s">
        <v>226</v>
      </c>
      <c r="B38" s="85">
        <v>296272</v>
      </c>
      <c r="C38" s="85">
        <v>252542</v>
      </c>
      <c r="D38" s="85">
        <v>207531</v>
      </c>
      <c r="E38" s="85">
        <v>192069</v>
      </c>
      <c r="F38" s="85">
        <v>185853</v>
      </c>
      <c r="G38" s="61">
        <v>85039</v>
      </c>
      <c r="H38" s="63">
        <v>123632</v>
      </c>
      <c r="I38" s="63">
        <v>191216</v>
      </c>
      <c r="J38" s="63">
        <v>148580</v>
      </c>
      <c r="K38" s="63">
        <v>44852</v>
      </c>
    </row>
    <row r="39" spans="1:12" s="40" customFormat="1" ht="12" customHeight="1" x14ac:dyDescent="0.25">
      <c r="A39" s="50" t="s">
        <v>225</v>
      </c>
      <c r="B39" s="85">
        <v>-78536</v>
      </c>
      <c r="C39" s="85">
        <v>-34875</v>
      </c>
      <c r="D39" s="85">
        <v>-22993</v>
      </c>
      <c r="E39" s="85">
        <v>-17492</v>
      </c>
      <c r="F39" s="85">
        <v>-108668</v>
      </c>
      <c r="G39" s="61">
        <v>-63931</v>
      </c>
      <c r="H39" s="63">
        <v>-54633</v>
      </c>
      <c r="I39" s="63">
        <v>-76206</v>
      </c>
      <c r="J39" s="63">
        <v>-31103</v>
      </c>
      <c r="K39" s="63">
        <v>-20547</v>
      </c>
    </row>
    <row r="40" spans="1:12" s="40" customFormat="1" ht="12" x14ac:dyDescent="0.25">
      <c r="A40" s="50" t="s">
        <v>224</v>
      </c>
      <c r="B40" s="85">
        <v>-196543</v>
      </c>
      <c r="C40" s="85">
        <v>-168933</v>
      </c>
      <c r="D40" s="85">
        <v>-172604</v>
      </c>
      <c r="E40" s="85">
        <v>-146084</v>
      </c>
      <c r="F40" s="85">
        <v>-146626</v>
      </c>
      <c r="G40" s="61">
        <v>-154288</v>
      </c>
      <c r="H40" s="63">
        <v>-158059</v>
      </c>
      <c r="I40" s="63">
        <v>-182697</v>
      </c>
      <c r="J40" s="63">
        <v>-173042</v>
      </c>
      <c r="K40" s="63">
        <v>-16898</v>
      </c>
    </row>
    <row r="41" spans="1:12" s="145" customFormat="1" ht="12" x14ac:dyDescent="0.25">
      <c r="A41" s="86" t="s">
        <v>241</v>
      </c>
      <c r="B41" s="85">
        <v>0</v>
      </c>
      <c r="C41" s="85">
        <v>0</v>
      </c>
      <c r="D41" s="85">
        <v>0</v>
      </c>
      <c r="E41" s="85">
        <v>0</v>
      </c>
      <c r="F41" s="85">
        <v>0</v>
      </c>
      <c r="G41" s="155">
        <v>0</v>
      </c>
      <c r="H41" s="156">
        <v>0</v>
      </c>
      <c r="I41" s="156">
        <v>0</v>
      </c>
      <c r="J41" s="156">
        <v>449095</v>
      </c>
      <c r="K41" s="156">
        <v>0</v>
      </c>
    </row>
    <row r="42" spans="1:12" s="40" customFormat="1" ht="12" x14ac:dyDescent="0.25">
      <c r="A42" s="86" t="s">
        <v>240</v>
      </c>
      <c r="B42" s="85">
        <v>21193</v>
      </c>
      <c r="C42" s="85">
        <v>48734</v>
      </c>
      <c r="D42" s="85">
        <v>11934</v>
      </c>
      <c r="E42" s="85">
        <v>28493</v>
      </c>
      <c r="F42" s="85">
        <v>-69441</v>
      </c>
      <c r="G42" s="155">
        <v>-133180</v>
      </c>
      <c r="H42" s="156">
        <v>-89060</v>
      </c>
      <c r="I42" s="156">
        <v>-67687</v>
      </c>
      <c r="J42" s="156">
        <v>395530</v>
      </c>
      <c r="K42" s="156">
        <v>7407</v>
      </c>
    </row>
    <row r="43" spans="1:12" s="40" customFormat="1" ht="12" customHeight="1" x14ac:dyDescent="0.25">
      <c r="A43" s="49"/>
      <c r="B43" s="150"/>
      <c r="C43" s="150"/>
      <c r="D43" s="150"/>
      <c r="E43" s="150"/>
      <c r="F43" s="150"/>
      <c r="G43" s="150"/>
      <c r="H43" s="150"/>
      <c r="I43" s="150"/>
      <c r="J43" s="150"/>
      <c r="K43" s="150"/>
    </row>
    <row r="44" spans="1:12" s="40" customFormat="1" ht="12" customHeight="1" x14ac:dyDescent="0.25">
      <c r="A44" s="49" t="s">
        <v>22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</row>
    <row r="45" spans="1:12" s="40" customFormat="1" ht="10.5" x14ac:dyDescent="0.25">
      <c r="A45" s="51" t="s">
        <v>23</v>
      </c>
      <c r="B45" s="89">
        <v>780</v>
      </c>
      <c r="C45" s="89">
        <v>706</v>
      </c>
      <c r="D45" s="89">
        <v>645</v>
      </c>
      <c r="E45" s="89">
        <v>616</v>
      </c>
      <c r="F45" s="89">
        <v>587</v>
      </c>
      <c r="G45" s="75">
        <v>546</v>
      </c>
      <c r="H45" s="65">
        <v>523</v>
      </c>
      <c r="I45" s="65">
        <v>527</v>
      </c>
      <c r="J45" s="65">
        <v>500</v>
      </c>
      <c r="K45" s="65">
        <v>496</v>
      </c>
    </row>
    <row r="46" spans="1:12" s="40" customFormat="1" ht="10.5" x14ac:dyDescent="0.25">
      <c r="A46" s="66" t="s">
        <v>24</v>
      </c>
      <c r="B46" s="87">
        <v>820</v>
      </c>
      <c r="C46" s="87">
        <v>746</v>
      </c>
      <c r="D46" s="87">
        <v>674</v>
      </c>
      <c r="E46" s="87">
        <v>638</v>
      </c>
      <c r="F46" s="87">
        <v>625</v>
      </c>
      <c r="G46" s="71">
        <v>565</v>
      </c>
      <c r="H46" s="68">
        <v>536</v>
      </c>
      <c r="I46" s="68">
        <v>528</v>
      </c>
      <c r="J46" s="68">
        <v>502</v>
      </c>
      <c r="K46" s="68">
        <v>500</v>
      </c>
    </row>
    <row r="47" spans="1:12" s="40" customFormat="1" ht="10.5" x14ac:dyDescent="0.25">
      <c r="A47" s="76" t="s">
        <v>25</v>
      </c>
      <c r="B47" s="69" t="s">
        <v>158</v>
      </c>
      <c r="C47" s="69" t="s">
        <v>397</v>
      </c>
      <c r="D47" s="69" t="s">
        <v>329</v>
      </c>
      <c r="E47" s="69" t="s">
        <v>329</v>
      </c>
      <c r="F47" s="69" t="s">
        <v>329</v>
      </c>
      <c r="G47" s="69" t="s">
        <v>329</v>
      </c>
      <c r="H47" s="69" t="s">
        <v>114</v>
      </c>
      <c r="I47" s="69" t="s">
        <v>114</v>
      </c>
      <c r="J47" s="69" t="s">
        <v>114</v>
      </c>
      <c r="K47" s="69" t="s">
        <v>114</v>
      </c>
      <c r="L47" s="141"/>
    </row>
    <row r="48" spans="1:12" s="40" customFormat="1" ht="10.5" x14ac:dyDescent="0.25">
      <c r="A48" s="76" t="s">
        <v>26</v>
      </c>
      <c r="B48" s="154" t="s">
        <v>395</v>
      </c>
      <c r="C48" s="154" t="s">
        <v>396</v>
      </c>
      <c r="D48" s="154" t="s">
        <v>396</v>
      </c>
      <c r="E48" s="154" t="s">
        <v>396</v>
      </c>
      <c r="F48" s="154" t="s">
        <v>396</v>
      </c>
      <c r="G48" s="69" t="s">
        <v>116</v>
      </c>
      <c r="H48" s="69" t="s">
        <v>152</v>
      </c>
      <c r="I48" s="69" t="s">
        <v>152</v>
      </c>
      <c r="J48" s="69" t="s">
        <v>152</v>
      </c>
      <c r="K48" s="69" t="s">
        <v>152</v>
      </c>
    </row>
    <row r="49" spans="1:11" s="40" customFormat="1" ht="12" customHeight="1" x14ac:dyDescent="0.25">
      <c r="A49" s="49"/>
      <c r="B49" s="140"/>
      <c r="C49" s="140"/>
      <c r="D49" s="140"/>
      <c r="E49" s="140"/>
      <c r="F49" s="140"/>
      <c r="G49" s="140"/>
      <c r="H49" s="140"/>
      <c r="I49" s="140"/>
      <c r="J49" s="140"/>
      <c r="K49" s="140"/>
    </row>
    <row r="50" spans="1:11" s="40" customFormat="1" ht="12" customHeight="1" x14ac:dyDescent="0.25">
      <c r="A50" s="49" t="s">
        <v>27</v>
      </c>
      <c r="B50" s="83"/>
      <c r="C50" s="83"/>
      <c r="D50" s="2"/>
      <c r="E50" s="2"/>
      <c r="F50" s="2"/>
      <c r="G50" s="49"/>
      <c r="H50" s="58"/>
      <c r="I50" s="58"/>
      <c r="J50" s="58"/>
      <c r="K50" s="58"/>
    </row>
    <row r="51" spans="1:11" s="40" customFormat="1" ht="12" customHeight="1" x14ac:dyDescent="0.25">
      <c r="A51" s="53" t="s">
        <v>199</v>
      </c>
      <c r="B51" s="93" t="s">
        <v>398</v>
      </c>
      <c r="C51" s="93" t="s">
        <v>398</v>
      </c>
      <c r="D51" s="93" t="s">
        <v>398</v>
      </c>
      <c r="E51" s="93" t="s">
        <v>398</v>
      </c>
      <c r="F51" s="93" t="s">
        <v>398</v>
      </c>
      <c r="G51" s="93" t="s">
        <v>398</v>
      </c>
      <c r="H51" s="93" t="s">
        <v>398</v>
      </c>
      <c r="I51" s="93" t="s">
        <v>398</v>
      </c>
      <c r="J51" s="77" t="s">
        <v>161</v>
      </c>
      <c r="K51" s="77" t="s">
        <v>161</v>
      </c>
    </row>
    <row r="52" spans="1:11" s="40" customFormat="1" ht="12" customHeight="1" x14ac:dyDescent="0.25">
      <c r="A52" s="76" t="s">
        <v>28</v>
      </c>
      <c r="B52" s="186" t="s">
        <v>116</v>
      </c>
      <c r="C52" s="186" t="s">
        <v>395</v>
      </c>
      <c r="D52" s="186" t="s">
        <v>444</v>
      </c>
      <c r="E52" s="186" t="s">
        <v>414</v>
      </c>
      <c r="F52" s="186" t="s">
        <v>190</v>
      </c>
      <c r="G52" s="190" t="s">
        <v>421</v>
      </c>
      <c r="H52" s="190" t="s">
        <v>413</v>
      </c>
      <c r="I52" s="190" t="s">
        <v>409</v>
      </c>
      <c r="J52" s="190" t="s">
        <v>84</v>
      </c>
      <c r="K52" s="190" t="s">
        <v>117</v>
      </c>
    </row>
    <row r="53" spans="1:11" s="40" customFormat="1" ht="12" customHeight="1" x14ac:dyDescent="0.25">
      <c r="A53" s="76" t="s">
        <v>29</v>
      </c>
      <c r="B53" s="186" t="s">
        <v>456</v>
      </c>
      <c r="C53" s="186" t="s">
        <v>399</v>
      </c>
      <c r="D53" s="186" t="s">
        <v>445</v>
      </c>
      <c r="E53" s="186" t="s">
        <v>436</v>
      </c>
      <c r="F53" s="186" t="s">
        <v>416</v>
      </c>
      <c r="G53" s="190" t="s">
        <v>422</v>
      </c>
      <c r="H53" s="190" t="s">
        <v>415</v>
      </c>
      <c r="I53" s="190" t="s">
        <v>118</v>
      </c>
      <c r="J53" s="190" t="s">
        <v>119</v>
      </c>
      <c r="K53" s="190" t="s">
        <v>120</v>
      </c>
    </row>
    <row r="54" spans="1:11" s="40" customFormat="1" ht="12" customHeight="1" x14ac:dyDescent="0.25">
      <c r="A54" s="50" t="s">
        <v>205</v>
      </c>
      <c r="B54" s="186" t="s">
        <v>456</v>
      </c>
      <c r="C54" s="186" t="s">
        <v>399</v>
      </c>
      <c r="D54" s="186" t="s">
        <v>445</v>
      </c>
      <c r="E54" s="186" t="s">
        <v>436</v>
      </c>
      <c r="F54" s="186" t="s">
        <v>416</v>
      </c>
      <c r="G54" s="190" t="s">
        <v>422</v>
      </c>
      <c r="H54" s="190" t="s">
        <v>415</v>
      </c>
      <c r="I54" s="190" t="s">
        <v>118</v>
      </c>
      <c r="J54" s="190" t="s">
        <v>406</v>
      </c>
      <c r="K54" s="191" t="s">
        <v>403</v>
      </c>
    </row>
    <row r="55" spans="1:11" s="40" customFormat="1" ht="12" customHeight="1" x14ac:dyDescent="0.25">
      <c r="A55" s="76" t="s">
        <v>198</v>
      </c>
      <c r="B55" s="186" t="s">
        <v>457</v>
      </c>
      <c r="C55" s="186" t="s">
        <v>400</v>
      </c>
      <c r="D55" s="186" t="s">
        <v>446</v>
      </c>
      <c r="E55" s="186" t="s">
        <v>437</v>
      </c>
      <c r="F55" s="186" t="s">
        <v>429</v>
      </c>
      <c r="G55" s="190" t="s">
        <v>423</v>
      </c>
      <c r="H55" s="190" t="s">
        <v>136</v>
      </c>
      <c r="I55" s="190" t="s">
        <v>410</v>
      </c>
      <c r="J55" s="190" t="s">
        <v>123</v>
      </c>
      <c r="K55" s="190" t="s">
        <v>124</v>
      </c>
    </row>
    <row r="56" spans="1:11" s="40" customFormat="1" ht="12" customHeight="1" x14ac:dyDescent="0.25">
      <c r="A56" s="76" t="s">
        <v>206</v>
      </c>
      <c r="B56" s="186" t="s">
        <v>457</v>
      </c>
      <c r="C56" s="186" t="s">
        <v>400</v>
      </c>
      <c r="D56" s="186" t="s">
        <v>447</v>
      </c>
      <c r="E56" s="186" t="s">
        <v>437</v>
      </c>
      <c r="F56" s="186" t="s">
        <v>429</v>
      </c>
      <c r="G56" s="189" t="s">
        <v>423</v>
      </c>
      <c r="H56" s="189" t="s">
        <v>136</v>
      </c>
      <c r="I56" s="189" t="s">
        <v>410</v>
      </c>
      <c r="J56" s="189" t="s">
        <v>407</v>
      </c>
      <c r="K56" s="191" t="s">
        <v>403</v>
      </c>
    </row>
    <row r="57" spans="1:11" s="40" customFormat="1" ht="12" customHeight="1" x14ac:dyDescent="0.25">
      <c r="A57" s="76" t="s">
        <v>228</v>
      </c>
      <c r="B57" s="186" t="s">
        <v>458</v>
      </c>
      <c r="C57" s="186" t="s">
        <v>401</v>
      </c>
      <c r="D57" s="186" t="s">
        <v>129</v>
      </c>
      <c r="E57" s="186" t="s">
        <v>438</v>
      </c>
      <c r="F57" s="186" t="s">
        <v>430</v>
      </c>
      <c r="G57" s="190" t="s">
        <v>121</v>
      </c>
      <c r="H57" s="190" t="s">
        <v>416</v>
      </c>
      <c r="I57" s="190" t="s">
        <v>411</v>
      </c>
      <c r="J57" s="190" t="s">
        <v>127</v>
      </c>
      <c r="K57" s="190" t="s">
        <v>125</v>
      </c>
    </row>
    <row r="58" spans="1:11" s="40" customFormat="1" ht="12" customHeight="1" x14ac:dyDescent="0.25">
      <c r="A58" s="50" t="s">
        <v>229</v>
      </c>
      <c r="B58" s="188" t="s">
        <v>458</v>
      </c>
      <c r="C58" s="188" t="s">
        <v>401</v>
      </c>
      <c r="D58" s="186" t="s">
        <v>129</v>
      </c>
      <c r="E58" s="186" t="s">
        <v>438</v>
      </c>
      <c r="F58" s="187" t="s">
        <v>430</v>
      </c>
      <c r="G58" s="189" t="s">
        <v>121</v>
      </c>
      <c r="H58" s="190" t="s">
        <v>416</v>
      </c>
      <c r="I58" s="190" t="s">
        <v>411</v>
      </c>
      <c r="J58" s="190" t="s">
        <v>130</v>
      </c>
      <c r="K58" s="190" t="s">
        <v>162</v>
      </c>
    </row>
    <row r="59" spans="1:11" s="40" customFormat="1" ht="12" customHeight="1" x14ac:dyDescent="0.25">
      <c r="A59" s="76" t="s">
        <v>230</v>
      </c>
      <c r="B59" s="186" t="s">
        <v>458</v>
      </c>
      <c r="C59" s="186" t="s">
        <v>402</v>
      </c>
      <c r="D59" s="186" t="s">
        <v>448</v>
      </c>
      <c r="E59" s="186" t="s">
        <v>439</v>
      </c>
      <c r="F59" s="186" t="s">
        <v>431</v>
      </c>
      <c r="G59" s="190" t="s">
        <v>424</v>
      </c>
      <c r="H59" s="190" t="s">
        <v>138</v>
      </c>
      <c r="I59" s="190" t="s">
        <v>412</v>
      </c>
      <c r="J59" s="190" t="s">
        <v>134</v>
      </c>
      <c r="K59" s="190" t="s">
        <v>135</v>
      </c>
    </row>
    <row r="60" spans="1:11" s="40" customFormat="1" ht="12" customHeight="1" x14ac:dyDescent="0.25">
      <c r="A60" s="76" t="s">
        <v>231</v>
      </c>
      <c r="B60" s="186" t="s">
        <v>458</v>
      </c>
      <c r="C60" s="186" t="s">
        <v>402</v>
      </c>
      <c r="D60" s="186" t="s">
        <v>448</v>
      </c>
      <c r="E60" s="186" t="s">
        <v>439</v>
      </c>
      <c r="F60" s="187" t="s">
        <v>431</v>
      </c>
      <c r="G60" s="189" t="s">
        <v>424</v>
      </c>
      <c r="H60" s="190" t="s">
        <v>138</v>
      </c>
      <c r="I60" s="190" t="s">
        <v>412</v>
      </c>
      <c r="J60" s="190" t="s">
        <v>138</v>
      </c>
      <c r="K60" s="190" t="s">
        <v>139</v>
      </c>
    </row>
    <row r="61" spans="1:11" s="40" customFormat="1" ht="12" customHeight="1" x14ac:dyDescent="0.25">
      <c r="A61" s="76" t="s">
        <v>32</v>
      </c>
      <c r="B61" s="186" t="s">
        <v>459</v>
      </c>
      <c r="C61" s="186" t="s">
        <v>453</v>
      </c>
      <c r="D61" s="186" t="s">
        <v>449</v>
      </c>
      <c r="E61" s="186" t="s">
        <v>440</v>
      </c>
      <c r="F61" s="186" t="s">
        <v>432</v>
      </c>
      <c r="G61" s="190" t="s">
        <v>425</v>
      </c>
      <c r="H61" s="190" t="s">
        <v>417</v>
      </c>
      <c r="I61" s="190" t="s">
        <v>141</v>
      </c>
      <c r="J61" s="190" t="s">
        <v>142</v>
      </c>
      <c r="K61" s="190" t="s">
        <v>143</v>
      </c>
    </row>
    <row r="62" spans="1:11" s="40" customFormat="1" ht="12" customHeight="1" x14ac:dyDescent="0.25">
      <c r="A62" s="76" t="s">
        <v>197</v>
      </c>
      <c r="B62" s="186" t="s">
        <v>460</v>
      </c>
      <c r="C62" s="186">
        <v>18.89</v>
      </c>
      <c r="D62" s="186" t="s">
        <v>450</v>
      </c>
      <c r="E62" s="186" t="s">
        <v>441</v>
      </c>
      <c r="F62" s="186" t="s">
        <v>433</v>
      </c>
      <c r="G62" s="190" t="s">
        <v>426</v>
      </c>
      <c r="H62" s="190" t="s">
        <v>418</v>
      </c>
      <c r="I62" s="190">
        <v>17.53</v>
      </c>
      <c r="J62" s="190" t="s">
        <v>147</v>
      </c>
      <c r="K62" s="190" t="s">
        <v>148</v>
      </c>
    </row>
    <row r="63" spans="1:11" s="40" customFormat="1" ht="12" customHeight="1" x14ac:dyDescent="0.25">
      <c r="A63" s="76" t="s">
        <v>196</v>
      </c>
      <c r="B63" s="92">
        <v>38506020</v>
      </c>
      <c r="C63" s="92">
        <v>38352871</v>
      </c>
      <c r="D63" s="92">
        <v>38119669</v>
      </c>
      <c r="E63" s="92">
        <v>37890085</v>
      </c>
      <c r="F63" s="92">
        <v>37503335</v>
      </c>
      <c r="G63" s="63">
        <v>37271017</v>
      </c>
      <c r="H63" s="63">
        <v>37094978</v>
      </c>
      <c r="I63" s="63">
        <v>37094978</v>
      </c>
      <c r="J63" s="68" t="s">
        <v>5</v>
      </c>
      <c r="K63" s="63">
        <v>36842088</v>
      </c>
    </row>
    <row r="64" spans="1:11" s="40" customFormat="1" ht="12" customHeight="1" x14ac:dyDescent="0.25">
      <c r="A64" s="76" t="s">
        <v>33</v>
      </c>
      <c r="B64" s="92">
        <v>38416683</v>
      </c>
      <c r="C64" s="92">
        <v>38197403</v>
      </c>
      <c r="D64" s="92">
        <v>38012454</v>
      </c>
      <c r="E64" s="92">
        <v>37772864</v>
      </c>
      <c r="F64" s="92">
        <v>37483975</v>
      </c>
      <c r="G64" s="63">
        <v>37256347</v>
      </c>
      <c r="H64" s="63">
        <v>37094978</v>
      </c>
      <c r="I64" s="63">
        <v>37052830</v>
      </c>
      <c r="J64" s="68" t="s">
        <v>5</v>
      </c>
      <c r="K64" s="63">
        <v>36842088</v>
      </c>
    </row>
    <row r="65" spans="1:11" s="40" customFormat="1" ht="12" customHeight="1" x14ac:dyDescent="0.25">
      <c r="A65" s="76" t="s">
        <v>34</v>
      </c>
      <c r="B65" s="154" t="s">
        <v>461</v>
      </c>
      <c r="C65" s="154" t="s">
        <v>454</v>
      </c>
      <c r="D65" s="154" t="s">
        <v>451</v>
      </c>
      <c r="E65" s="154" t="s">
        <v>442</v>
      </c>
      <c r="F65" s="154" t="s">
        <v>434</v>
      </c>
      <c r="G65" s="69" t="s">
        <v>427</v>
      </c>
      <c r="H65" s="69" t="s">
        <v>419</v>
      </c>
      <c r="I65" s="69" t="s">
        <v>151</v>
      </c>
      <c r="J65" s="69" t="s">
        <v>408</v>
      </c>
      <c r="K65" s="69" t="s">
        <v>404</v>
      </c>
    </row>
    <row r="66" spans="1:11" s="40" customFormat="1" ht="12" customHeight="1" x14ac:dyDescent="0.25">
      <c r="A66" s="76" t="s">
        <v>179</v>
      </c>
      <c r="B66" s="154" t="s">
        <v>462</v>
      </c>
      <c r="C66" s="154" t="s">
        <v>455</v>
      </c>
      <c r="D66" s="154" t="s">
        <v>452</v>
      </c>
      <c r="E66" s="154" t="s">
        <v>443</v>
      </c>
      <c r="F66" s="154" t="s">
        <v>435</v>
      </c>
      <c r="G66" s="69" t="s">
        <v>428</v>
      </c>
      <c r="H66" s="69" t="s">
        <v>420</v>
      </c>
      <c r="I66" s="69" t="s">
        <v>66</v>
      </c>
      <c r="J66" s="69" t="s">
        <v>363</v>
      </c>
      <c r="K66" s="69" t="s">
        <v>405</v>
      </c>
    </row>
    <row r="67" spans="1:11" s="40" customFormat="1" ht="12" customHeight="1" x14ac:dyDescent="0.35">
      <c r="A67" s="78"/>
      <c r="B67" s="78"/>
      <c r="C67" s="78"/>
      <c r="D67" s="78"/>
      <c r="E67" s="78"/>
      <c r="F67" s="78"/>
      <c r="G67" s="78"/>
      <c r="H67" s="55"/>
      <c r="I67" s="55"/>
      <c r="J67" s="31"/>
      <c r="K67" s="79"/>
    </row>
    <row r="68" spans="1:11" s="40" customFormat="1" ht="12" customHeight="1" x14ac:dyDescent="0.35">
      <c r="A68" s="55"/>
      <c r="B68" s="55"/>
      <c r="C68" s="55"/>
      <c r="D68" s="55"/>
      <c r="E68" s="55"/>
      <c r="F68" s="55"/>
      <c r="G68" s="55"/>
      <c r="H68" s="55"/>
      <c r="I68" s="55"/>
      <c r="J68"/>
      <c r="K68"/>
    </row>
    <row r="69" spans="1:11" s="40" customFormat="1" ht="12" customHeight="1" x14ac:dyDescent="0.35">
      <c r="A69" s="55"/>
      <c r="B69" s="55"/>
      <c r="C69" s="55"/>
      <c r="D69" s="55"/>
      <c r="E69" s="55"/>
      <c r="F69" s="55"/>
      <c r="G69" s="55"/>
      <c r="H69" s="55"/>
      <c r="I69" s="55"/>
      <c r="J69"/>
      <c r="K69"/>
    </row>
    <row r="70" spans="1:11" s="40" customFormat="1" ht="12" customHeight="1" x14ac:dyDescent="0.35">
      <c r="A70" s="55"/>
      <c r="B70" s="55"/>
      <c r="C70" s="55"/>
      <c r="D70" s="55"/>
      <c r="E70" s="55"/>
      <c r="F70" s="55"/>
      <c r="G70" s="55"/>
      <c r="H70" s="55"/>
      <c r="I70" s="55"/>
      <c r="J70"/>
      <c r="K70"/>
    </row>
    <row r="71" spans="1:11" s="40" customFormat="1" ht="12" customHeight="1" x14ac:dyDescent="0.35">
      <c r="A71" s="55"/>
      <c r="B71" s="55"/>
      <c r="C71" s="55"/>
      <c r="D71" s="55"/>
      <c r="E71" s="55"/>
      <c r="F71" s="55"/>
      <c r="G71" s="55"/>
      <c r="H71" s="55"/>
      <c r="I71" s="55"/>
      <c r="J71"/>
      <c r="K71"/>
    </row>
    <row r="72" spans="1:11" s="40" customFormat="1" ht="12" customHeight="1" x14ac:dyDescent="0.35">
      <c r="A72" s="55"/>
      <c r="B72" s="55"/>
      <c r="C72" s="55"/>
      <c r="D72" s="55"/>
      <c r="E72" s="55"/>
      <c r="F72" s="55"/>
      <c r="G72" s="55"/>
      <c r="H72" s="55"/>
      <c r="I72" s="55"/>
      <c r="J72"/>
      <c r="K72"/>
    </row>
    <row r="73" spans="1:11" s="40" customFormat="1" ht="12" customHeight="1" x14ac:dyDescent="0.35">
      <c r="A73" s="55"/>
      <c r="B73" s="55"/>
      <c r="C73" s="55"/>
      <c r="D73" s="55"/>
      <c r="E73" s="55"/>
      <c r="F73" s="55"/>
      <c r="G73" s="55"/>
      <c r="H73" s="55"/>
      <c r="I73" s="55"/>
      <c r="J73"/>
      <c r="K73"/>
    </row>
    <row r="74" spans="1:11" s="40" customFormat="1" ht="12" customHeight="1" x14ac:dyDescent="0.35">
      <c r="A74" s="55"/>
      <c r="B74" s="55"/>
      <c r="C74" s="55"/>
      <c r="D74" s="55"/>
      <c r="E74" s="55"/>
      <c r="F74" s="55"/>
      <c r="G74" s="55"/>
      <c r="H74" s="55"/>
      <c r="I74" s="55"/>
      <c r="J74"/>
      <c r="K74"/>
    </row>
    <row r="75" spans="1:11" s="40" customFormat="1" ht="12" customHeight="1" x14ac:dyDescent="0.35">
      <c r="A75" s="55"/>
      <c r="B75" s="55"/>
      <c r="C75" s="55"/>
      <c r="D75" s="55"/>
      <c r="E75" s="55"/>
      <c r="F75" s="55"/>
      <c r="G75" s="55"/>
      <c r="H75" s="55"/>
      <c r="I75" s="55"/>
      <c r="J75"/>
      <c r="K75"/>
    </row>
    <row r="76" spans="1:11" s="40" customFormat="1" ht="12" customHeight="1" x14ac:dyDescent="0.35">
      <c r="A76" s="55"/>
      <c r="B76" s="55"/>
      <c r="C76" s="55"/>
      <c r="D76" s="55"/>
      <c r="E76" s="55"/>
      <c r="F76" s="55"/>
      <c r="G76" s="55"/>
      <c r="H76" s="55"/>
      <c r="I76" s="55"/>
      <c r="J76"/>
      <c r="K76"/>
    </row>
    <row r="77" spans="1:11" s="40" customFormat="1" ht="12" customHeight="1" x14ac:dyDescent="0.35">
      <c r="A77" s="55"/>
      <c r="B77" s="55"/>
      <c r="C77" s="55"/>
      <c r="D77" s="55"/>
      <c r="E77" s="55"/>
      <c r="F77" s="55"/>
      <c r="G77" s="55"/>
      <c r="H77" s="55"/>
      <c r="I77" s="55"/>
      <c r="J77"/>
      <c r="K77"/>
    </row>
    <row r="78" spans="1:11" x14ac:dyDescent="0.35">
      <c r="A78" s="55"/>
      <c r="B78" s="55"/>
      <c r="C78" s="55"/>
      <c r="D78" s="55"/>
      <c r="E78" s="55"/>
      <c r="F78" s="55"/>
      <c r="G78" s="55"/>
      <c r="H78" s="55"/>
      <c r="I78" s="55"/>
    </row>
    <row r="79" spans="1:11" x14ac:dyDescent="0.35">
      <c r="A79" s="55"/>
      <c r="B79" s="55"/>
      <c r="C79" s="55"/>
      <c r="D79" s="55"/>
      <c r="E79" s="55"/>
      <c r="F79" s="55"/>
      <c r="G79" s="55"/>
      <c r="H79" s="55"/>
      <c r="I79" s="55"/>
    </row>
    <row r="80" spans="1:11" x14ac:dyDescent="0.35">
      <c r="A80" s="55"/>
      <c r="B80" s="55"/>
      <c r="C80" s="55"/>
      <c r="D80" s="55"/>
      <c r="E80" s="55"/>
      <c r="F80" s="55"/>
      <c r="G80" s="55"/>
      <c r="H80" s="55"/>
      <c r="I80" s="55"/>
    </row>
    <row r="81" spans="1:9" x14ac:dyDescent="0.35">
      <c r="A81" s="55"/>
      <c r="B81" s="55"/>
      <c r="C81" s="55"/>
      <c r="D81" s="55"/>
      <c r="E81" s="55"/>
      <c r="F81" s="55"/>
      <c r="G81" s="55"/>
      <c r="H81" s="55"/>
      <c r="I81" s="55"/>
    </row>
    <row r="82" spans="1:9" x14ac:dyDescent="0.35">
      <c r="A82" s="55"/>
      <c r="B82" s="55"/>
      <c r="C82" s="55"/>
      <c r="D82" s="55"/>
      <c r="E82" s="55"/>
      <c r="F82" s="55"/>
      <c r="G82" s="55"/>
      <c r="H82" s="55"/>
      <c r="I82" s="55"/>
    </row>
    <row r="83" spans="1:9" x14ac:dyDescent="0.35">
      <c r="A83" s="55"/>
      <c r="B83" s="55"/>
      <c r="C83" s="55"/>
      <c r="D83" s="55"/>
      <c r="E83" s="55"/>
      <c r="F83" s="55"/>
      <c r="G83" s="55"/>
      <c r="H83" s="55"/>
      <c r="I83" s="55"/>
    </row>
    <row r="84" spans="1:9" x14ac:dyDescent="0.35">
      <c r="A84" s="55"/>
      <c r="B84" s="55"/>
      <c r="C84" s="55"/>
      <c r="D84" s="55"/>
      <c r="E84" s="55"/>
      <c r="F84" s="55"/>
      <c r="G84" s="55"/>
      <c r="H84" s="55"/>
      <c r="I84" s="55"/>
    </row>
    <row r="85" spans="1:9" x14ac:dyDescent="0.35">
      <c r="A85" s="55"/>
      <c r="B85" s="55"/>
      <c r="C85" s="55"/>
      <c r="D85" s="55"/>
      <c r="E85" s="55"/>
      <c r="F85" s="55"/>
      <c r="G85" s="55"/>
      <c r="H85" s="55"/>
      <c r="I85" s="55"/>
    </row>
    <row r="86" spans="1:9" x14ac:dyDescent="0.35">
      <c r="A86" s="55"/>
      <c r="B86" s="55"/>
      <c r="C86" s="55"/>
      <c r="D86" s="55"/>
      <c r="E86" s="55"/>
      <c r="F86" s="55"/>
      <c r="G86" s="55"/>
      <c r="H86" s="55"/>
      <c r="I86" s="55"/>
    </row>
    <row r="87" spans="1:9" x14ac:dyDescent="0.35">
      <c r="A87" s="55"/>
      <c r="B87" s="55"/>
      <c r="C87" s="55"/>
      <c r="D87" s="55"/>
      <c r="E87" s="55"/>
      <c r="F87" s="55"/>
      <c r="G87" s="55"/>
      <c r="H87" s="55"/>
      <c r="I87" s="55"/>
    </row>
    <row r="88" spans="1:9" x14ac:dyDescent="0.35">
      <c r="A88" s="55"/>
      <c r="B88" s="55"/>
      <c r="C88" s="55"/>
      <c r="D88" s="55"/>
      <c r="E88" s="55"/>
      <c r="F88" s="55"/>
      <c r="G88" s="55"/>
      <c r="H88" s="55"/>
      <c r="I88" s="55"/>
    </row>
  </sheetData>
  <pageMargins left="0.11811023622047245" right="0.23622047244094491" top="0.74803149606299213" bottom="0.74803149606299213" header="0.31496062992125984" footer="0.31496062992125984"/>
  <pageSetup paperSize="9" scale="96" fitToHeight="3" orientation="landscape" r:id="rId1"/>
  <rowBreaks count="1" manualBreakCount="1">
    <brk id="49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42AE-9321-4FE9-A014-FE6888110D08}">
  <dimension ref="A1:R38"/>
  <sheetViews>
    <sheetView topLeftCell="A4" zoomScale="70" zoomScaleNormal="70" workbookViewId="0">
      <selection activeCell="B36" sqref="B36:E36"/>
    </sheetView>
  </sheetViews>
  <sheetFormatPr defaultRowHeight="14.5" x14ac:dyDescent="0.35"/>
  <cols>
    <col min="1" max="1" width="30" customWidth="1"/>
    <col min="2" max="5" width="9.1796875" customWidth="1"/>
  </cols>
  <sheetData>
    <row r="1" spans="1:18" x14ac:dyDescent="0.35">
      <c r="A1" s="6" t="s">
        <v>293</v>
      </c>
      <c r="B1" s="6"/>
      <c r="C1" s="6"/>
      <c r="D1" s="6"/>
      <c r="E1" s="6"/>
    </row>
    <row r="2" spans="1:18" ht="15" thickBot="1" x14ac:dyDescent="0.4">
      <c r="A2" s="6"/>
      <c r="B2" s="6"/>
      <c r="C2" s="6"/>
      <c r="D2" s="6"/>
      <c r="E2" s="6"/>
    </row>
    <row r="3" spans="1:18" x14ac:dyDescent="0.35">
      <c r="A3" s="124" t="s">
        <v>291</v>
      </c>
      <c r="B3" s="129" t="s">
        <v>302</v>
      </c>
      <c r="C3" s="129" t="s">
        <v>302</v>
      </c>
      <c r="D3" s="129" t="s">
        <v>302</v>
      </c>
      <c r="E3" s="129" t="s">
        <v>302</v>
      </c>
      <c r="F3" s="129" t="s">
        <v>214</v>
      </c>
      <c r="G3" s="129" t="s">
        <v>214</v>
      </c>
      <c r="H3" s="129" t="s">
        <v>214</v>
      </c>
      <c r="I3" s="129" t="s">
        <v>214</v>
      </c>
      <c r="J3" s="129" t="s">
        <v>213</v>
      </c>
      <c r="K3" s="129" t="s">
        <v>213</v>
      </c>
      <c r="L3" s="129" t="s">
        <v>213</v>
      </c>
      <c r="M3" s="129" t="s">
        <v>213</v>
      </c>
      <c r="N3" s="221" t="s">
        <v>292</v>
      </c>
      <c r="O3" s="221" t="s">
        <v>292</v>
      </c>
      <c r="P3" s="221" t="s">
        <v>292</v>
      </c>
      <c r="Q3" s="221" t="s">
        <v>292</v>
      </c>
    </row>
    <row r="4" spans="1:18" ht="15" thickBot="1" x14ac:dyDescent="0.4">
      <c r="A4" s="127" t="s">
        <v>242</v>
      </c>
      <c r="B4" s="120" t="s">
        <v>294</v>
      </c>
      <c r="C4" s="120" t="s">
        <v>295</v>
      </c>
      <c r="D4" s="120" t="s">
        <v>297</v>
      </c>
      <c r="E4" s="120" t="s">
        <v>296</v>
      </c>
      <c r="F4" s="120" t="s">
        <v>294</v>
      </c>
      <c r="G4" s="120" t="s">
        <v>295</v>
      </c>
      <c r="H4" s="120" t="s">
        <v>297</v>
      </c>
      <c r="I4" s="120" t="s">
        <v>296</v>
      </c>
      <c r="J4" s="120" t="s">
        <v>294</v>
      </c>
      <c r="K4" s="120" t="s">
        <v>295</v>
      </c>
      <c r="L4" s="120" t="s">
        <v>297</v>
      </c>
      <c r="M4" s="120" t="s">
        <v>296</v>
      </c>
      <c r="N4" s="120" t="s">
        <v>294</v>
      </c>
      <c r="O4" s="120" t="s">
        <v>295</v>
      </c>
      <c r="P4" s="120" t="s">
        <v>297</v>
      </c>
      <c r="Q4" s="120" t="s">
        <v>296</v>
      </c>
    </row>
    <row r="5" spans="1:18" x14ac:dyDescent="0.35">
      <c r="A5" s="174" t="s">
        <v>243</v>
      </c>
      <c r="B5" s="175">
        <v>507618</v>
      </c>
      <c r="C5" s="175">
        <v>457411</v>
      </c>
      <c r="D5" s="175">
        <v>363267</v>
      </c>
      <c r="E5" s="175">
        <v>332842</v>
      </c>
      <c r="F5" s="175">
        <v>474074</v>
      </c>
      <c r="G5" s="175">
        <v>329537</v>
      </c>
      <c r="H5" s="175">
        <v>316191</v>
      </c>
      <c r="I5" s="175">
        <v>293720</v>
      </c>
      <c r="J5" s="175">
        <v>357092</v>
      </c>
      <c r="K5" s="175">
        <v>285491</v>
      </c>
      <c r="L5" s="175">
        <v>298532</v>
      </c>
      <c r="M5" s="175">
        <v>268067</v>
      </c>
      <c r="N5" s="175">
        <v>330611</v>
      </c>
      <c r="O5" s="175">
        <v>282420</v>
      </c>
      <c r="P5" s="175">
        <v>271240</v>
      </c>
      <c r="Q5" s="175">
        <v>240838</v>
      </c>
      <c r="R5" s="142"/>
    </row>
    <row r="6" spans="1:18" x14ac:dyDescent="0.35">
      <c r="A6" s="176" t="s">
        <v>60</v>
      </c>
      <c r="B6" s="177">
        <v>12135</v>
      </c>
      <c r="C6" s="177">
        <v>14336</v>
      </c>
      <c r="D6" s="177">
        <v>8917</v>
      </c>
      <c r="E6" s="177">
        <v>6370</v>
      </c>
      <c r="F6" s="177">
        <v>15649</v>
      </c>
      <c r="G6" s="177">
        <v>10655</v>
      </c>
      <c r="H6" s="177">
        <v>6340</v>
      </c>
      <c r="I6" s="177">
        <v>4626</v>
      </c>
      <c r="J6" s="177">
        <v>7714</v>
      </c>
      <c r="K6" s="177">
        <v>11054</v>
      </c>
      <c r="L6" s="177">
        <v>5561</v>
      </c>
      <c r="M6" s="177">
        <v>3899</v>
      </c>
      <c r="N6" s="177">
        <v>6216</v>
      </c>
      <c r="O6" s="177">
        <v>8050</v>
      </c>
      <c r="P6" s="177">
        <v>9364</v>
      </c>
      <c r="Q6" s="177">
        <v>5740</v>
      </c>
    </row>
    <row r="7" spans="1:18" x14ac:dyDescent="0.35">
      <c r="A7" s="176" t="s">
        <v>250</v>
      </c>
      <c r="B7" s="177">
        <v>37</v>
      </c>
      <c r="C7" s="177">
        <v>8836</v>
      </c>
      <c r="D7" s="177">
        <v>0</v>
      </c>
      <c r="E7" s="177">
        <v>0</v>
      </c>
      <c r="F7" s="177">
        <v>0</v>
      </c>
      <c r="G7" s="177">
        <v>0</v>
      </c>
      <c r="H7" s="177">
        <v>0</v>
      </c>
      <c r="I7" s="177">
        <v>0</v>
      </c>
      <c r="J7" s="177">
        <v>0</v>
      </c>
      <c r="K7" s="177">
        <v>0</v>
      </c>
      <c r="L7" s="177">
        <v>0</v>
      </c>
      <c r="M7" s="177">
        <v>0</v>
      </c>
      <c r="N7" s="177">
        <v>0</v>
      </c>
      <c r="O7" s="177">
        <v>12355</v>
      </c>
      <c r="P7" s="177"/>
      <c r="Q7" s="177"/>
    </row>
    <row r="8" spans="1:18" x14ac:dyDescent="0.35">
      <c r="A8" s="176" t="s">
        <v>244</v>
      </c>
      <c r="B8" s="178">
        <v>1979</v>
      </c>
      <c r="C8" s="178">
        <v>715</v>
      </c>
      <c r="D8" s="178">
        <v>217</v>
      </c>
      <c r="E8" s="178">
        <v>802</v>
      </c>
      <c r="F8" s="178">
        <v>251</v>
      </c>
      <c r="G8" s="177">
        <v>1105</v>
      </c>
      <c r="H8" s="177">
        <v>1516</v>
      </c>
      <c r="I8" s="177">
        <v>536</v>
      </c>
      <c r="J8" s="177">
        <v>869</v>
      </c>
      <c r="K8" s="177">
        <v>1466</v>
      </c>
      <c r="L8" s="177">
        <v>514</v>
      </c>
      <c r="M8" s="177">
        <v>857</v>
      </c>
      <c r="N8" s="177">
        <v>835</v>
      </c>
      <c r="O8" s="177">
        <v>1057</v>
      </c>
      <c r="P8" s="177">
        <v>137</v>
      </c>
      <c r="Q8" s="177">
        <v>368</v>
      </c>
    </row>
    <row r="9" spans="1:18" x14ac:dyDescent="0.35">
      <c r="A9" s="176" t="s">
        <v>245</v>
      </c>
      <c r="B9" s="177">
        <v>-62528</v>
      </c>
      <c r="C9" s="177">
        <v>-82551</v>
      </c>
      <c r="D9" s="177">
        <v>-55544</v>
      </c>
      <c r="E9" s="177">
        <v>-47682</v>
      </c>
      <c r="F9" s="177">
        <v>-118745</v>
      </c>
      <c r="G9" s="177">
        <v>-45624</v>
      </c>
      <c r="H9" s="177">
        <v>-43773</v>
      </c>
      <c r="I9" s="177">
        <v>-46316</v>
      </c>
      <c r="J9" s="177">
        <v>-38519</v>
      </c>
      <c r="K9" s="177">
        <v>-38341</v>
      </c>
      <c r="L9" s="177">
        <v>-51087</v>
      </c>
      <c r="M9" s="177">
        <v>-52347</v>
      </c>
      <c r="N9" s="177">
        <v>-39250.400000000001</v>
      </c>
      <c r="O9" s="177">
        <v>-45965</v>
      </c>
      <c r="P9" s="177">
        <v>-44116</v>
      </c>
      <c r="Q9" s="177">
        <v>-51057</v>
      </c>
    </row>
    <row r="10" spans="1:18" x14ac:dyDescent="0.35">
      <c r="A10" s="176" t="s">
        <v>246</v>
      </c>
      <c r="B10" s="177">
        <v>-232115</v>
      </c>
      <c r="C10" s="177">
        <v>-204767</v>
      </c>
      <c r="D10" s="177">
        <v>-195930</v>
      </c>
      <c r="E10" s="177">
        <v>-182364</v>
      </c>
      <c r="F10" s="177">
        <v>-179241</v>
      </c>
      <c r="G10" s="177">
        <v>-173465</v>
      </c>
      <c r="H10" s="177">
        <v>-171438</v>
      </c>
      <c r="I10" s="177">
        <v>-152663</v>
      </c>
      <c r="J10" s="177">
        <v>-158878</v>
      </c>
      <c r="K10" s="177">
        <v>-146588</v>
      </c>
      <c r="L10" s="177">
        <v>-146170</v>
      </c>
      <c r="M10" s="177">
        <v>-132467</v>
      </c>
      <c r="N10" s="177">
        <v>-142308</v>
      </c>
      <c r="O10" s="177">
        <v>-142482</v>
      </c>
      <c r="P10" s="177">
        <v>-137585</v>
      </c>
      <c r="Q10" s="177">
        <v>-120090</v>
      </c>
    </row>
    <row r="11" spans="1:18" x14ac:dyDescent="0.35">
      <c r="A11" s="176" t="s">
        <v>247</v>
      </c>
      <c r="B11" s="177">
        <v>-77056</v>
      </c>
      <c r="C11" s="177">
        <v>-67941</v>
      </c>
      <c r="D11" s="177">
        <v>-60904</v>
      </c>
      <c r="E11" s="177">
        <v>-63665</v>
      </c>
      <c r="F11" s="177">
        <v>-74776</v>
      </c>
      <c r="G11" s="177">
        <v>-60003</v>
      </c>
      <c r="H11" s="177">
        <v>-52202</v>
      </c>
      <c r="I11" s="177">
        <v>-53604</v>
      </c>
      <c r="J11" s="177">
        <v>-67030</v>
      </c>
      <c r="K11" s="177">
        <v>-63214</v>
      </c>
      <c r="L11" s="177">
        <v>-49201</v>
      </c>
      <c r="M11" s="177">
        <v>-42997</v>
      </c>
      <c r="N11" s="177">
        <v>-67864</v>
      </c>
      <c r="O11" s="177">
        <v>-54367</v>
      </c>
      <c r="P11" s="177">
        <v>-43475</v>
      </c>
      <c r="Q11" s="177">
        <v>-39543</v>
      </c>
    </row>
    <row r="12" spans="1:18" ht="15" thickBot="1" x14ac:dyDescent="0.4">
      <c r="A12" s="103" t="s">
        <v>248</v>
      </c>
      <c r="B12" s="123">
        <v>-26497</v>
      </c>
      <c r="C12" s="123">
        <v>-26305</v>
      </c>
      <c r="D12" s="123">
        <v>-17358</v>
      </c>
      <c r="E12" s="123">
        <v>-16926</v>
      </c>
      <c r="F12" s="123">
        <v>-12501</v>
      </c>
      <c r="G12" s="123">
        <v>-11979</v>
      </c>
      <c r="H12" s="123">
        <v>-11604</v>
      </c>
      <c r="I12" s="123">
        <v>-10725</v>
      </c>
      <c r="J12" s="123">
        <v>-10524</v>
      </c>
      <c r="K12" s="123">
        <v>-10662</v>
      </c>
      <c r="L12" s="123">
        <v>-10143</v>
      </c>
      <c r="M12" s="123">
        <v>-8599</v>
      </c>
      <c r="N12" s="123">
        <v>-8325</v>
      </c>
      <c r="O12" s="123">
        <f>-8685-12313</f>
        <v>-20998</v>
      </c>
      <c r="P12" s="123">
        <v>-8529</v>
      </c>
      <c r="Q12" s="123">
        <v>-8291</v>
      </c>
    </row>
    <row r="13" spans="1:18" x14ac:dyDescent="0.35">
      <c r="A13" s="124" t="s">
        <v>249</v>
      </c>
      <c r="B13" s="125">
        <v>123573</v>
      </c>
      <c r="C13" s="125">
        <v>99734</v>
      </c>
      <c r="D13" s="125">
        <v>42665</v>
      </c>
      <c r="E13" s="125">
        <v>29377</v>
      </c>
      <c r="F13" s="125">
        <v>104711</v>
      </c>
      <c r="G13" s="125">
        <f>SUM(G5:G12)</f>
        <v>50226</v>
      </c>
      <c r="H13" s="125">
        <f>SUM(H5:H12)</f>
        <v>45030</v>
      </c>
      <c r="I13" s="125">
        <f t="shared" ref="I13:Q13" si="0">SUM(I5:I12)</f>
        <v>35574</v>
      </c>
      <c r="J13" s="125">
        <f t="shared" si="0"/>
        <v>90724</v>
      </c>
      <c r="K13" s="125">
        <f t="shared" si="0"/>
        <v>39206</v>
      </c>
      <c r="L13" s="125">
        <f t="shared" si="0"/>
        <v>48006</v>
      </c>
      <c r="M13" s="125">
        <f t="shared" si="0"/>
        <v>36413</v>
      </c>
      <c r="N13" s="125">
        <f t="shared" si="0"/>
        <v>79914.599999999977</v>
      </c>
      <c r="O13" s="125">
        <f t="shared" si="0"/>
        <v>40070</v>
      </c>
      <c r="P13" s="125">
        <f t="shared" si="0"/>
        <v>47036</v>
      </c>
      <c r="Q13" s="125">
        <f t="shared" si="0"/>
        <v>27965</v>
      </c>
    </row>
    <row r="14" spans="1:18" x14ac:dyDescent="0.35">
      <c r="A14" s="103"/>
      <c r="B14" s="103"/>
      <c r="C14" s="103"/>
      <c r="D14" s="126"/>
      <c r="E14" s="126"/>
      <c r="F14" s="126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8" ht="15" thickBot="1" x14ac:dyDescent="0.4">
      <c r="A15" s="127" t="s">
        <v>63</v>
      </c>
      <c r="B15" s="128">
        <v>3168</v>
      </c>
      <c r="C15" s="128">
        <v>993</v>
      </c>
      <c r="D15" s="128">
        <v>2277</v>
      </c>
      <c r="E15" s="128">
        <v>1250</v>
      </c>
      <c r="F15" s="128">
        <v>6168</v>
      </c>
      <c r="G15" s="128">
        <v>1206</v>
      </c>
      <c r="H15" s="128">
        <v>7718</v>
      </c>
      <c r="I15" s="128">
        <v>-1841</v>
      </c>
      <c r="J15" s="128">
        <v>31563</v>
      </c>
      <c r="K15" s="128">
        <v>-4708</v>
      </c>
      <c r="L15" s="128">
        <v>3775</v>
      </c>
      <c r="M15" s="128">
        <v>-13825</v>
      </c>
      <c r="N15" s="128">
        <v>5451</v>
      </c>
      <c r="O15" s="128">
        <v>337</v>
      </c>
      <c r="P15" s="128">
        <v>-410</v>
      </c>
      <c r="Q15" s="128">
        <v>782</v>
      </c>
    </row>
    <row r="16" spans="1:18" s="218" customFormat="1" x14ac:dyDescent="0.35">
      <c r="A16" s="124" t="s">
        <v>251</v>
      </c>
      <c r="B16" s="125">
        <v>126741</v>
      </c>
      <c r="C16" s="125">
        <v>100727</v>
      </c>
      <c r="D16" s="125">
        <v>44942</v>
      </c>
      <c r="E16" s="125">
        <v>30627</v>
      </c>
      <c r="F16" s="125">
        <v>110879</v>
      </c>
      <c r="G16" s="125">
        <f>G13+G15</f>
        <v>51432</v>
      </c>
      <c r="H16" s="125">
        <f>H13+H15</f>
        <v>52748</v>
      </c>
      <c r="I16" s="125">
        <f t="shared" ref="I16:Q16" si="1">I13+I15</f>
        <v>33733</v>
      </c>
      <c r="J16" s="125">
        <f t="shared" si="1"/>
        <v>122287</v>
      </c>
      <c r="K16" s="125">
        <f t="shared" si="1"/>
        <v>34498</v>
      </c>
      <c r="L16" s="125">
        <f t="shared" si="1"/>
        <v>51781</v>
      </c>
      <c r="M16" s="125">
        <f t="shared" si="1"/>
        <v>22588</v>
      </c>
      <c r="N16" s="125">
        <f t="shared" si="1"/>
        <v>85365.599999999977</v>
      </c>
      <c r="O16" s="125">
        <f t="shared" si="1"/>
        <v>40407</v>
      </c>
      <c r="P16" s="125">
        <f t="shared" si="1"/>
        <v>46626</v>
      </c>
      <c r="Q16" s="125">
        <f t="shared" si="1"/>
        <v>28747</v>
      </c>
    </row>
    <row r="17" spans="1:17" x14ac:dyDescent="0.35">
      <c r="A17" s="103"/>
      <c r="B17" s="126"/>
      <c r="C17" s="126"/>
      <c r="D17" s="126"/>
      <c r="E17" s="126"/>
      <c r="F17" s="126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</row>
    <row r="18" spans="1:17" ht="15" thickBot="1" x14ac:dyDescent="0.4">
      <c r="A18" s="103" t="s">
        <v>252</v>
      </c>
      <c r="B18" s="123">
        <v>-27529</v>
      </c>
      <c r="C18" s="123">
        <v>-21547</v>
      </c>
      <c r="D18" s="123">
        <v>-10034</v>
      </c>
      <c r="E18" s="123">
        <v>-6573</v>
      </c>
      <c r="F18" s="123">
        <v>-20487</v>
      </c>
      <c r="G18" s="123">
        <v>-11101</v>
      </c>
      <c r="H18" s="123">
        <v>-11079</v>
      </c>
      <c r="I18" s="123">
        <v>-7146</v>
      </c>
      <c r="J18" s="123">
        <v>-24062</v>
      </c>
      <c r="K18" s="123">
        <v>-7626</v>
      </c>
      <c r="L18" s="123">
        <v>-9832</v>
      </c>
      <c r="M18" s="123">
        <v>-4929</v>
      </c>
      <c r="N18" s="123">
        <v>-21213</v>
      </c>
      <c r="O18" s="123">
        <v>-9574</v>
      </c>
      <c r="P18" s="123">
        <v>-10238</v>
      </c>
      <c r="Q18" s="123">
        <v>-6339</v>
      </c>
    </row>
    <row r="19" spans="1:17" ht="15" thickBot="1" x14ac:dyDescent="0.4">
      <c r="A19" s="124" t="s">
        <v>253</v>
      </c>
      <c r="B19" s="125">
        <v>99212</v>
      </c>
      <c r="C19" s="125">
        <v>79180</v>
      </c>
      <c r="D19" s="125">
        <v>34908</v>
      </c>
      <c r="E19" s="125">
        <v>24054</v>
      </c>
      <c r="F19" s="125">
        <v>90392</v>
      </c>
      <c r="G19" s="125">
        <f>G16+G18</f>
        <v>40331</v>
      </c>
      <c r="H19" s="125">
        <f>H16+H18</f>
        <v>41669</v>
      </c>
      <c r="I19" s="125">
        <f t="shared" ref="I19:Q19" si="2">I16+I18</f>
        <v>26587</v>
      </c>
      <c r="J19" s="125">
        <f t="shared" si="2"/>
        <v>98225</v>
      </c>
      <c r="K19" s="125">
        <f t="shared" si="2"/>
        <v>26872</v>
      </c>
      <c r="L19" s="125">
        <f t="shared" si="2"/>
        <v>41949</v>
      </c>
      <c r="M19" s="125">
        <f t="shared" si="2"/>
        <v>17659</v>
      </c>
      <c r="N19" s="125">
        <f t="shared" si="2"/>
        <v>64152.599999999977</v>
      </c>
      <c r="O19" s="125">
        <f t="shared" si="2"/>
        <v>30833</v>
      </c>
      <c r="P19" s="125">
        <f t="shared" si="2"/>
        <v>36388</v>
      </c>
      <c r="Q19" s="125">
        <f t="shared" si="2"/>
        <v>22408</v>
      </c>
    </row>
    <row r="20" spans="1:17" x14ac:dyDescent="0.35">
      <c r="A20" s="124"/>
      <c r="B20" s="124"/>
      <c r="C20" s="124"/>
      <c r="D20" s="124"/>
      <c r="E20" s="124"/>
      <c r="F20" s="129"/>
      <c r="G20" s="125"/>
      <c r="H20" s="125"/>
      <c r="I20" s="125"/>
      <c r="J20" s="125"/>
      <c r="K20" s="125"/>
      <c r="L20" s="130"/>
      <c r="M20" s="130"/>
      <c r="N20" s="130"/>
      <c r="O20" s="125"/>
      <c r="P20" s="130"/>
      <c r="Q20" s="130"/>
    </row>
    <row r="21" spans="1:17" x14ac:dyDescent="0.35">
      <c r="A21" s="121" t="s">
        <v>254</v>
      </c>
      <c r="B21" s="121"/>
      <c r="C21" s="121"/>
      <c r="D21" s="121"/>
      <c r="E21" s="121"/>
      <c r="F21" s="131"/>
      <c r="G21" s="132"/>
      <c r="H21" s="132"/>
      <c r="I21" s="132"/>
      <c r="J21" s="132"/>
      <c r="K21" s="123"/>
      <c r="L21" s="123"/>
      <c r="M21" s="123"/>
      <c r="N21" s="123"/>
      <c r="O21" s="123"/>
      <c r="P21" s="123"/>
      <c r="Q21" s="123"/>
    </row>
    <row r="22" spans="1:17" x14ac:dyDescent="0.35">
      <c r="A22" s="98" t="s">
        <v>255</v>
      </c>
      <c r="B22" s="179">
        <v>99212</v>
      </c>
      <c r="C22" s="179">
        <v>79180</v>
      </c>
      <c r="D22" s="179">
        <v>34908</v>
      </c>
      <c r="E22" s="179">
        <v>24054</v>
      </c>
      <c r="F22" s="179">
        <v>90392</v>
      </c>
      <c r="G22" s="179">
        <v>40331</v>
      </c>
      <c r="H22" s="179">
        <v>41669</v>
      </c>
      <c r="I22" s="179">
        <v>26587</v>
      </c>
      <c r="J22" s="179">
        <v>98225</v>
      </c>
      <c r="K22" s="179">
        <v>26872</v>
      </c>
      <c r="L22" s="179">
        <v>41949</v>
      </c>
      <c r="M22" s="179">
        <v>17659</v>
      </c>
      <c r="N22" s="179">
        <v>64153</v>
      </c>
      <c r="O22" s="179">
        <v>30833</v>
      </c>
      <c r="P22" s="179">
        <v>36388</v>
      </c>
      <c r="Q22" s="179">
        <v>22408</v>
      </c>
    </row>
    <row r="23" spans="1:17" ht="15" thickBot="1" x14ac:dyDescent="0.4">
      <c r="A23" s="103" t="s">
        <v>303</v>
      </c>
      <c r="B23" s="103">
        <v>0</v>
      </c>
      <c r="C23" s="103">
        <v>0</v>
      </c>
      <c r="D23" s="103">
        <v>0</v>
      </c>
      <c r="E23" s="103">
        <v>0</v>
      </c>
      <c r="F23" s="117">
        <v>0</v>
      </c>
      <c r="G23" s="123">
        <v>0</v>
      </c>
      <c r="H23" s="123">
        <v>0</v>
      </c>
      <c r="I23" s="123">
        <v>0</v>
      </c>
      <c r="J23" s="123">
        <v>0</v>
      </c>
      <c r="K23" s="123">
        <v>0</v>
      </c>
      <c r="L23" s="123">
        <v>0</v>
      </c>
      <c r="M23" s="123">
        <v>0</v>
      </c>
      <c r="N23" s="123">
        <v>0</v>
      </c>
      <c r="O23" s="123">
        <v>0</v>
      </c>
      <c r="P23" s="123">
        <v>0</v>
      </c>
      <c r="Q23" s="123">
        <v>0</v>
      </c>
    </row>
    <row r="24" spans="1:17" x14ac:dyDescent="0.35">
      <c r="A24" s="124"/>
      <c r="B24" s="124"/>
      <c r="C24" s="124"/>
      <c r="D24" s="124"/>
      <c r="E24" s="124"/>
      <c r="F24" s="129"/>
      <c r="G24" s="129"/>
      <c r="H24" s="129"/>
      <c r="I24" s="129"/>
      <c r="J24" s="129"/>
      <c r="K24" s="129"/>
      <c r="L24" s="133"/>
      <c r="M24" s="133"/>
      <c r="N24" s="133"/>
      <c r="O24" s="129"/>
      <c r="P24" s="133"/>
      <c r="Q24" s="133"/>
    </row>
    <row r="25" spans="1:17" x14ac:dyDescent="0.35">
      <c r="A25" s="121" t="s">
        <v>256</v>
      </c>
      <c r="B25" s="121"/>
      <c r="C25" s="121"/>
      <c r="D25" s="121"/>
      <c r="E25" s="121"/>
      <c r="F25" s="117"/>
      <c r="G25" s="117"/>
      <c r="H25" s="117"/>
      <c r="I25" s="117"/>
      <c r="J25" s="117"/>
      <c r="K25" s="143"/>
      <c r="L25" s="117"/>
      <c r="M25" s="117"/>
      <c r="N25" s="117"/>
      <c r="O25" s="117"/>
      <c r="P25" s="117"/>
      <c r="Q25" s="117"/>
    </row>
    <row r="26" spans="1:17" x14ac:dyDescent="0.35">
      <c r="A26" s="98" t="s">
        <v>257</v>
      </c>
      <c r="B26" s="98">
        <v>2.58</v>
      </c>
      <c r="C26" s="98">
        <v>2.06</v>
      </c>
      <c r="D26" s="180">
        <v>0.91</v>
      </c>
      <c r="E26" s="180">
        <v>0.63</v>
      </c>
      <c r="F26" s="180">
        <v>2.36</v>
      </c>
      <c r="G26" s="180">
        <v>1.06</v>
      </c>
      <c r="H26" s="180">
        <v>1.0900000000000001</v>
      </c>
      <c r="I26" s="180">
        <v>0.7</v>
      </c>
      <c r="J26" s="180">
        <v>2.58</v>
      </c>
      <c r="K26" s="180">
        <v>0.71</v>
      </c>
      <c r="L26" s="180">
        <v>1.1100000000000001</v>
      </c>
      <c r="M26" s="180">
        <v>0.47</v>
      </c>
      <c r="N26" s="180">
        <v>1.69</v>
      </c>
      <c r="O26" s="180">
        <v>0.81</v>
      </c>
      <c r="P26" s="180">
        <v>0.97</v>
      </c>
      <c r="Q26" s="180">
        <v>0.6</v>
      </c>
    </row>
    <row r="27" spans="1:17" x14ac:dyDescent="0.35">
      <c r="A27" s="176" t="s">
        <v>258</v>
      </c>
      <c r="B27" s="176">
        <v>2.57</v>
      </c>
      <c r="C27" s="176">
        <v>2.0499999999999998</v>
      </c>
      <c r="D27" s="181">
        <v>0.91</v>
      </c>
      <c r="E27" s="181">
        <v>0.62</v>
      </c>
      <c r="F27" s="181">
        <v>2.35</v>
      </c>
      <c r="G27" s="181">
        <v>1.05</v>
      </c>
      <c r="H27" s="181">
        <v>1.08</v>
      </c>
      <c r="I27" s="181">
        <v>0.69</v>
      </c>
      <c r="J27" s="181">
        <v>2.5499999999999998</v>
      </c>
      <c r="K27" s="181">
        <v>0.7</v>
      </c>
      <c r="L27" s="181">
        <v>1.0900000000000001</v>
      </c>
      <c r="M27" s="181">
        <v>0.46</v>
      </c>
      <c r="N27" s="181">
        <v>1.67</v>
      </c>
      <c r="O27" s="181">
        <v>0.8</v>
      </c>
      <c r="P27" s="181">
        <v>0.95</v>
      </c>
      <c r="Q27" s="181">
        <v>0.57999999999999996</v>
      </c>
    </row>
    <row r="28" spans="1:17" x14ac:dyDescent="0.35">
      <c r="A28" s="121"/>
      <c r="B28" s="121"/>
      <c r="C28" s="121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</row>
    <row r="29" spans="1:17" x14ac:dyDescent="0.35">
      <c r="A29" s="121" t="s">
        <v>259</v>
      </c>
      <c r="B29" s="121"/>
      <c r="C29" s="121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</row>
    <row r="30" spans="1:17" x14ac:dyDescent="0.35">
      <c r="A30" s="98" t="s">
        <v>260</v>
      </c>
      <c r="B30" s="179">
        <v>38506020</v>
      </c>
      <c r="C30" s="179">
        <v>38506020</v>
      </c>
      <c r="D30" s="179">
        <v>38352871</v>
      </c>
      <c r="E30" s="179">
        <v>38352871</v>
      </c>
      <c r="F30" s="182" t="s">
        <v>235</v>
      </c>
      <c r="G30" s="179">
        <v>38352871</v>
      </c>
      <c r="H30" s="179">
        <v>38119669</v>
      </c>
      <c r="I30" s="179">
        <v>38119669</v>
      </c>
      <c r="J30" s="182" t="s">
        <v>236</v>
      </c>
      <c r="K30" s="179">
        <v>38119669</v>
      </c>
      <c r="L30" s="179">
        <v>37935001</v>
      </c>
      <c r="M30" s="179">
        <v>37935001</v>
      </c>
      <c r="N30" s="179">
        <v>37890085</v>
      </c>
      <c r="O30" s="179">
        <v>37890085</v>
      </c>
      <c r="P30" s="179">
        <v>37686105</v>
      </c>
      <c r="Q30" s="179">
        <v>37686105</v>
      </c>
    </row>
    <row r="31" spans="1:17" x14ac:dyDescent="0.35">
      <c r="A31" s="176" t="s">
        <v>261</v>
      </c>
      <c r="B31" s="177">
        <v>38533253</v>
      </c>
      <c r="C31" s="177">
        <v>38533253</v>
      </c>
      <c r="D31" s="177">
        <v>38530851</v>
      </c>
      <c r="E31" s="177">
        <v>38530851</v>
      </c>
      <c r="F31" s="178" t="s">
        <v>237</v>
      </c>
      <c r="G31" s="177">
        <v>38530851</v>
      </c>
      <c r="H31" s="177">
        <v>38515550</v>
      </c>
      <c r="I31" s="177">
        <v>38515550</v>
      </c>
      <c r="J31" s="178" t="s">
        <v>238</v>
      </c>
      <c r="K31" s="177">
        <v>38515550</v>
      </c>
      <c r="L31" s="177">
        <v>38499137</v>
      </c>
      <c r="M31" s="177">
        <v>38499139</v>
      </c>
      <c r="N31" s="177">
        <v>38499139</v>
      </c>
      <c r="O31" s="177">
        <v>38499139</v>
      </c>
      <c r="P31" s="177">
        <v>38341746</v>
      </c>
      <c r="Q31" s="177">
        <v>38341746</v>
      </c>
    </row>
    <row r="32" spans="1:17" x14ac:dyDescent="0.35">
      <c r="A32" s="176" t="s">
        <v>262</v>
      </c>
      <c r="B32" s="177">
        <v>38506020</v>
      </c>
      <c r="C32" s="177">
        <v>38454970</v>
      </c>
      <c r="D32" s="177">
        <v>38352871</v>
      </c>
      <c r="E32" s="177">
        <v>38352871</v>
      </c>
      <c r="F32" s="178" t="s">
        <v>235</v>
      </c>
      <c r="G32" s="177">
        <v>38197403</v>
      </c>
      <c r="H32" s="177">
        <v>38119669</v>
      </c>
      <c r="I32" s="177">
        <v>38119669</v>
      </c>
      <c r="J32" s="178" t="s">
        <v>236</v>
      </c>
      <c r="K32" s="177">
        <v>38075119</v>
      </c>
      <c r="L32" s="177">
        <v>37935001</v>
      </c>
      <c r="M32" s="177">
        <v>37920029</v>
      </c>
      <c r="N32" s="177">
        <v>37890085</v>
      </c>
      <c r="O32" s="177">
        <v>37890085</v>
      </c>
      <c r="P32" s="177">
        <v>37686105</v>
      </c>
      <c r="Q32" s="177">
        <v>37625182</v>
      </c>
    </row>
    <row r="33" spans="1:18" ht="15" thickBot="1" x14ac:dyDescent="0.4">
      <c r="A33" s="127" t="s">
        <v>263</v>
      </c>
      <c r="B33" s="128">
        <v>38533253</v>
      </c>
      <c r="C33" s="128">
        <v>38532452</v>
      </c>
      <c r="D33" s="128">
        <v>38530851</v>
      </c>
      <c r="E33" s="128">
        <v>38530851</v>
      </c>
      <c r="F33" s="119" t="s">
        <v>237</v>
      </c>
      <c r="G33" s="128">
        <v>38530889</v>
      </c>
      <c r="H33" s="128">
        <v>38515550</v>
      </c>
      <c r="I33" s="128">
        <v>38515550</v>
      </c>
      <c r="J33" s="119" t="s">
        <v>238</v>
      </c>
      <c r="K33" s="128">
        <v>38510590</v>
      </c>
      <c r="L33" s="128">
        <v>38499137</v>
      </c>
      <c r="M33" s="128">
        <v>38499139</v>
      </c>
      <c r="N33" s="128">
        <v>38499139</v>
      </c>
      <c r="O33" s="128">
        <v>38499139</v>
      </c>
      <c r="P33" s="128">
        <v>38341746</v>
      </c>
      <c r="Q33" s="128">
        <v>38341746</v>
      </c>
    </row>
    <row r="35" spans="1:18" x14ac:dyDescent="0.35">
      <c r="A35" s="183" t="s">
        <v>192</v>
      </c>
      <c r="B35" s="184">
        <f>B13/B5</f>
        <v>0.24343699396002505</v>
      </c>
      <c r="C35" s="184">
        <f>C13/C5</f>
        <v>0.21804023077713477</v>
      </c>
      <c r="D35" s="184">
        <f>D13/D5</f>
        <v>0.11744804785460831</v>
      </c>
      <c r="E35" s="184">
        <f>E13/E5</f>
        <v>8.8261096856766877E-2</v>
      </c>
      <c r="F35" s="184">
        <f>F13/F5</f>
        <v>0.22087480013668753</v>
      </c>
      <c r="G35" s="184">
        <f t="shared" ref="G35:Q35" si="3">G13/G5</f>
        <v>0.15241384123785798</v>
      </c>
      <c r="H35" s="184">
        <f t="shared" si="3"/>
        <v>0.14241392069983017</v>
      </c>
      <c r="I35" s="184">
        <f t="shared" si="3"/>
        <v>0.12111534795042898</v>
      </c>
      <c r="J35" s="184">
        <f t="shared" si="3"/>
        <v>0.25406337862511624</v>
      </c>
      <c r="K35" s="184">
        <f t="shared" si="3"/>
        <v>0.13732832208370843</v>
      </c>
      <c r="L35" s="184">
        <f t="shared" si="3"/>
        <v>0.16080688167432636</v>
      </c>
      <c r="M35" s="184">
        <f t="shared" si="3"/>
        <v>0.13583544412404361</v>
      </c>
      <c r="N35" s="184">
        <f t="shared" si="3"/>
        <v>0.24171791017237773</v>
      </c>
      <c r="O35" s="184">
        <f t="shared" si="3"/>
        <v>0.14188088662276044</v>
      </c>
      <c r="P35" s="184">
        <f t="shared" si="3"/>
        <v>0.17341100132723786</v>
      </c>
      <c r="Q35" s="184">
        <f t="shared" si="3"/>
        <v>0.11611539707189066</v>
      </c>
      <c r="R35" s="160"/>
    </row>
    <row r="36" spans="1:18" x14ac:dyDescent="0.35">
      <c r="A36" s="219" t="s">
        <v>264</v>
      </c>
      <c r="B36" s="219">
        <v>716.2</v>
      </c>
      <c r="C36" s="220">
        <v>435.4</v>
      </c>
      <c r="D36" s="220">
        <v>425.7</v>
      </c>
      <c r="E36" s="220">
        <v>238.7</v>
      </c>
      <c r="F36" s="220">
        <v>1104.9000000000001</v>
      </c>
      <c r="G36" s="220">
        <v>390.7</v>
      </c>
      <c r="H36" s="220">
        <v>350.7</v>
      </c>
      <c r="I36" s="220">
        <v>286.5</v>
      </c>
      <c r="J36" s="220">
        <v>500.3</v>
      </c>
      <c r="K36" s="220">
        <v>337.9</v>
      </c>
      <c r="L36" s="220">
        <v>426.8</v>
      </c>
      <c r="M36" s="220">
        <v>227.6</v>
      </c>
      <c r="N36" s="220">
        <v>349.6</v>
      </c>
      <c r="O36" s="220">
        <v>302.89999999999998</v>
      </c>
      <c r="P36" s="220">
        <v>299.60000000000002</v>
      </c>
      <c r="Q36" s="220">
        <v>225.5</v>
      </c>
    </row>
    <row r="38" spans="1:18" x14ac:dyDescent="0.35"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</row>
  </sheetData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B1763-AE9F-4AA7-BC9C-9CA370B8A112}">
  <dimension ref="A1:Q16"/>
  <sheetViews>
    <sheetView workbookViewId="0">
      <selection activeCell="D20" sqref="D20"/>
    </sheetView>
  </sheetViews>
  <sheetFormatPr defaultRowHeight="14.5" x14ac:dyDescent="0.35"/>
  <cols>
    <col min="1" max="1" width="49.81640625" bestFit="1" customWidth="1"/>
    <col min="2" max="5" width="9.1796875" customWidth="1"/>
  </cols>
  <sheetData>
    <row r="1" spans="1:17" x14ac:dyDescent="0.35">
      <c r="A1" s="111" t="s">
        <v>280</v>
      </c>
      <c r="B1" s="111"/>
      <c r="C1" s="111"/>
      <c r="D1" s="111"/>
      <c r="E1" s="111"/>
    </row>
    <row r="2" spans="1:17" x14ac:dyDescent="0.35">
      <c r="A2" s="111"/>
      <c r="B2" s="111"/>
      <c r="C2" s="111"/>
      <c r="D2" s="111"/>
      <c r="E2" s="111"/>
    </row>
    <row r="3" spans="1:17" s="30" customFormat="1" ht="11.5" x14ac:dyDescent="0.25">
      <c r="A3" s="198" t="s">
        <v>291</v>
      </c>
      <c r="B3" s="199" t="s">
        <v>302</v>
      </c>
      <c r="C3" s="199" t="s">
        <v>302</v>
      </c>
      <c r="D3" s="199" t="s">
        <v>302</v>
      </c>
      <c r="E3" s="199" t="s">
        <v>302</v>
      </c>
      <c r="F3" s="199" t="s">
        <v>214</v>
      </c>
      <c r="G3" s="199" t="s">
        <v>214</v>
      </c>
      <c r="H3" s="199" t="s">
        <v>214</v>
      </c>
      <c r="I3" s="199" t="s">
        <v>214</v>
      </c>
      <c r="J3" s="199" t="s">
        <v>213</v>
      </c>
      <c r="K3" s="199" t="s">
        <v>213</v>
      </c>
      <c r="L3" s="199" t="s">
        <v>213</v>
      </c>
      <c r="M3" s="199" t="s">
        <v>213</v>
      </c>
      <c r="N3" s="200"/>
      <c r="O3" s="200"/>
      <c r="P3" s="200"/>
      <c r="Q3" s="200"/>
    </row>
    <row r="4" spans="1:17" ht="15" thickBot="1" x14ac:dyDescent="0.4">
      <c r="A4" s="113" t="s">
        <v>242</v>
      </c>
      <c r="B4" s="97" t="s">
        <v>294</v>
      </c>
      <c r="C4" s="97" t="s">
        <v>295</v>
      </c>
      <c r="D4" s="97" t="s">
        <v>297</v>
      </c>
      <c r="E4" s="97" t="s">
        <v>296</v>
      </c>
      <c r="F4" s="97" t="s">
        <v>294</v>
      </c>
      <c r="G4" s="97" t="s">
        <v>295</v>
      </c>
      <c r="H4" s="97" t="s">
        <v>297</v>
      </c>
      <c r="I4" s="97" t="s">
        <v>296</v>
      </c>
      <c r="J4" s="97" t="s">
        <v>294</v>
      </c>
      <c r="K4" s="97" t="s">
        <v>295</v>
      </c>
      <c r="L4" s="97" t="s">
        <v>297</v>
      </c>
      <c r="M4" s="97" t="s">
        <v>296</v>
      </c>
      <c r="N4" s="148"/>
      <c r="O4" s="148"/>
      <c r="P4" s="148"/>
      <c r="Q4" s="148"/>
    </row>
    <row r="5" spans="1:17" x14ac:dyDescent="0.35">
      <c r="A5" s="201" t="s">
        <v>281</v>
      </c>
      <c r="B5" s="202">
        <v>155700</v>
      </c>
      <c r="C5" s="202">
        <v>109756</v>
      </c>
      <c r="D5" s="202">
        <v>49806</v>
      </c>
      <c r="E5" s="202">
        <v>12012</v>
      </c>
      <c r="F5" s="202">
        <v>102824</v>
      </c>
      <c r="G5" s="202">
        <v>32092</v>
      </c>
      <c r="H5" s="202">
        <v>53212</v>
      </c>
      <c r="I5" s="202">
        <v>21171</v>
      </c>
      <c r="J5" s="202">
        <v>141469</v>
      </c>
      <c r="K5" s="202">
        <v>14686</v>
      </c>
      <c r="L5" s="202">
        <v>33318</v>
      </c>
      <c r="M5" s="202">
        <v>35881</v>
      </c>
      <c r="N5" s="142"/>
      <c r="O5" s="112"/>
    </row>
    <row r="6" spans="1:17" x14ac:dyDescent="0.35">
      <c r="A6" s="203" t="s">
        <v>282</v>
      </c>
      <c r="B6" s="204">
        <v>81045</v>
      </c>
      <c r="C6" s="204">
        <v>134074</v>
      </c>
      <c r="D6" s="204">
        <v>109165</v>
      </c>
      <c r="E6" s="204">
        <v>-28012</v>
      </c>
      <c r="F6" s="204">
        <v>72105</v>
      </c>
      <c r="G6" s="204">
        <v>80020</v>
      </c>
      <c r="H6" s="204">
        <v>84528</v>
      </c>
      <c r="I6" s="204">
        <v>15889</v>
      </c>
      <c r="J6" s="204">
        <v>103529</v>
      </c>
      <c r="K6" s="204">
        <v>40035</v>
      </c>
      <c r="L6" s="204">
        <v>49064</v>
      </c>
      <c r="M6" s="204">
        <v>25611</v>
      </c>
      <c r="N6" s="142"/>
    </row>
    <row r="7" spans="1:17" x14ac:dyDescent="0.35">
      <c r="A7" s="205" t="s">
        <v>283</v>
      </c>
      <c r="B7" s="206">
        <v>-21147</v>
      </c>
      <c r="C7" s="206">
        <v>-16744</v>
      </c>
      <c r="D7" s="206">
        <v>-13454</v>
      </c>
      <c r="E7" s="206">
        <v>-27191</v>
      </c>
      <c r="F7" s="206">
        <v>-11409</v>
      </c>
      <c r="G7" s="206">
        <v>-9007</v>
      </c>
      <c r="H7" s="206">
        <v>-7756</v>
      </c>
      <c r="I7" s="206">
        <v>-6703</v>
      </c>
      <c r="J7" s="206">
        <v>-1567</v>
      </c>
      <c r="K7" s="206">
        <v>-11033</v>
      </c>
      <c r="L7" s="206">
        <v>-9149</v>
      </c>
      <c r="M7" s="206">
        <v>-11952</v>
      </c>
      <c r="N7" s="142"/>
    </row>
    <row r="8" spans="1:17" x14ac:dyDescent="0.35">
      <c r="A8" s="205" t="s">
        <v>284</v>
      </c>
      <c r="B8" s="206">
        <v>-6347</v>
      </c>
      <c r="C8" s="206">
        <v>-5689</v>
      </c>
      <c r="D8" s="206">
        <v>-178238</v>
      </c>
      <c r="E8" s="206">
        <v>-6269</v>
      </c>
      <c r="F8" s="206">
        <v>0</v>
      </c>
      <c r="G8" s="206">
        <v>2091</v>
      </c>
      <c r="H8" s="206">
        <v>-170678</v>
      </c>
      <c r="I8" s="206">
        <v>-346</v>
      </c>
      <c r="J8" s="206">
        <v>0</v>
      </c>
      <c r="K8" s="206">
        <v>-392</v>
      </c>
      <c r="L8" s="206">
        <v>-170708</v>
      </c>
      <c r="M8" s="206">
        <v>-1504</v>
      </c>
      <c r="N8" s="142"/>
    </row>
    <row r="9" spans="1:17" x14ac:dyDescent="0.35">
      <c r="A9" s="207" t="s">
        <v>285</v>
      </c>
      <c r="B9" s="204">
        <v>53551</v>
      </c>
      <c r="C9" s="204">
        <f>SUM(C6:C8)</f>
        <v>111641</v>
      </c>
      <c r="D9" s="204">
        <f>SUM(D6:D8)</f>
        <v>-82527</v>
      </c>
      <c r="E9" s="204">
        <f>SUM(E6:E8)</f>
        <v>-61472</v>
      </c>
      <c r="F9" s="204">
        <f>SUM(F6:F8)</f>
        <v>60696</v>
      </c>
      <c r="G9" s="204">
        <f>SUM(G6:G8)</f>
        <v>73104</v>
      </c>
      <c r="H9" s="204">
        <f t="shared" ref="H9:M9" si="0">SUM(H6:H8)</f>
        <v>-93906</v>
      </c>
      <c r="I9" s="204">
        <f t="shared" si="0"/>
        <v>8840</v>
      </c>
      <c r="J9" s="204">
        <f t="shared" si="0"/>
        <v>101962</v>
      </c>
      <c r="K9" s="204">
        <f t="shared" si="0"/>
        <v>28610</v>
      </c>
      <c r="L9" s="204">
        <f t="shared" si="0"/>
        <v>-130793</v>
      </c>
      <c r="M9" s="204">
        <f t="shared" si="0"/>
        <v>12155</v>
      </c>
      <c r="N9" s="142"/>
    </row>
    <row r="10" spans="1:17" x14ac:dyDescent="0.35">
      <c r="A10" s="39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</row>
    <row r="11" spans="1:17" x14ac:dyDescent="0.35">
      <c r="A11" s="209" t="s">
        <v>286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</row>
    <row r="12" spans="1:17" x14ac:dyDescent="0.35">
      <c r="A12" s="210" t="s">
        <v>287</v>
      </c>
      <c r="B12" s="202">
        <v>304085</v>
      </c>
      <c r="C12" s="202">
        <v>189441</v>
      </c>
      <c r="D12" s="202">
        <v>271191</v>
      </c>
      <c r="E12" s="202">
        <v>331935</v>
      </c>
      <c r="F12" s="202">
        <v>265921</v>
      </c>
      <c r="G12" s="202">
        <v>190612</v>
      </c>
      <c r="H12" s="202">
        <v>291974</v>
      </c>
      <c r="I12" s="202">
        <v>282341</v>
      </c>
      <c r="J12" s="202">
        <v>195779</v>
      </c>
      <c r="K12" s="202">
        <v>150040</v>
      </c>
      <c r="L12" s="202">
        <v>277997</v>
      </c>
      <c r="M12" s="202">
        <v>273216</v>
      </c>
    </row>
    <row r="13" spans="1:17" x14ac:dyDescent="0.35">
      <c r="A13" s="205" t="s">
        <v>288</v>
      </c>
      <c r="B13" s="206">
        <v>-12336</v>
      </c>
      <c r="C13" s="206">
        <v>3003</v>
      </c>
      <c r="D13" s="206">
        <v>777</v>
      </c>
      <c r="E13" s="206">
        <v>728</v>
      </c>
      <c r="F13" s="206">
        <v>5318</v>
      </c>
      <c r="G13" s="206">
        <v>2206</v>
      </c>
      <c r="H13" s="206">
        <v>-7456</v>
      </c>
      <c r="I13" s="206">
        <v>793</v>
      </c>
      <c r="J13" s="206">
        <v>-15400</v>
      </c>
      <c r="K13" s="206">
        <v>17129</v>
      </c>
      <c r="L13" s="206">
        <v>2836</v>
      </c>
      <c r="M13" s="206">
        <v>-7375</v>
      </c>
    </row>
    <row r="14" spans="1:17" x14ac:dyDescent="0.35">
      <c r="A14" s="212" t="s">
        <v>289</v>
      </c>
      <c r="B14" s="213">
        <f t="shared" ref="B14:C14" si="1">SUM(B9:B13)</f>
        <v>345300</v>
      </c>
      <c r="C14" s="213">
        <f t="shared" si="1"/>
        <v>304085</v>
      </c>
      <c r="D14" s="213">
        <f t="shared" ref="D14:I14" si="2">SUM(D9:D13)</f>
        <v>189441</v>
      </c>
      <c r="E14" s="213">
        <f t="shared" si="2"/>
        <v>271191</v>
      </c>
      <c r="F14" s="213">
        <f t="shared" si="2"/>
        <v>331935</v>
      </c>
      <c r="G14" s="213">
        <f t="shared" si="2"/>
        <v>265922</v>
      </c>
      <c r="H14" s="213">
        <f t="shared" si="2"/>
        <v>190612</v>
      </c>
      <c r="I14" s="213">
        <f t="shared" si="2"/>
        <v>291974</v>
      </c>
      <c r="J14" s="213">
        <f t="shared" ref="J14:M14" si="3">SUM(J9:J13)</f>
        <v>282341</v>
      </c>
      <c r="K14" s="213">
        <f t="shared" si="3"/>
        <v>195779</v>
      </c>
      <c r="L14" s="213">
        <f t="shared" si="3"/>
        <v>150040</v>
      </c>
      <c r="M14" s="213">
        <f t="shared" si="3"/>
        <v>277996</v>
      </c>
      <c r="N14" s="142"/>
    </row>
    <row r="16" spans="1:17" x14ac:dyDescent="0.35">
      <c r="F16" s="112"/>
      <c r="G16" s="112"/>
      <c r="H16" s="112"/>
      <c r="I16" s="112"/>
      <c r="J16" s="112"/>
      <c r="K16" s="112"/>
      <c r="L16" s="112"/>
      <c r="M16" s="112"/>
    </row>
  </sheetData>
  <phoneticPr fontId="48" type="noConversion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B6A5-8099-44E1-B6A0-43BFB4CE6089}">
  <dimension ref="A1:Y31"/>
  <sheetViews>
    <sheetView workbookViewId="0">
      <selection activeCell="B29" sqref="B29"/>
    </sheetView>
  </sheetViews>
  <sheetFormatPr defaultRowHeight="14.5" x14ac:dyDescent="0.35"/>
  <cols>
    <col min="1" max="1" width="25.7265625" customWidth="1"/>
    <col min="2" max="5" width="9.1796875" customWidth="1"/>
    <col min="8" max="8" width="9" customWidth="1"/>
  </cols>
  <sheetData>
    <row r="1" spans="1:25" x14ac:dyDescent="0.35">
      <c r="A1" s="94" t="s">
        <v>265</v>
      </c>
      <c r="B1" s="94"/>
      <c r="C1" s="94"/>
      <c r="D1" s="94"/>
      <c r="E1" s="94"/>
      <c r="F1" s="94"/>
    </row>
    <row r="2" spans="1:25" x14ac:dyDescent="0.35">
      <c r="A2" s="95"/>
      <c r="B2" s="95"/>
      <c r="C2" s="95"/>
      <c r="D2" s="95"/>
      <c r="E2" s="95"/>
    </row>
    <row r="3" spans="1:25" s="30" customFormat="1" ht="11.5" x14ac:dyDescent="0.25">
      <c r="A3" s="196" t="s">
        <v>301</v>
      </c>
      <c r="B3" s="197" t="s">
        <v>302</v>
      </c>
      <c r="C3" s="197" t="s">
        <v>302</v>
      </c>
      <c r="D3" s="197" t="s">
        <v>302</v>
      </c>
      <c r="E3" s="197" t="s">
        <v>302</v>
      </c>
      <c r="F3" s="197" t="s">
        <v>214</v>
      </c>
      <c r="G3" s="197" t="s">
        <v>214</v>
      </c>
      <c r="H3" s="197" t="s">
        <v>214</v>
      </c>
      <c r="I3" s="197" t="s">
        <v>214</v>
      </c>
      <c r="J3" s="197" t="s">
        <v>213</v>
      </c>
      <c r="K3" s="197" t="s">
        <v>213</v>
      </c>
      <c r="L3" s="197" t="s">
        <v>213</v>
      </c>
      <c r="M3" s="197" t="s">
        <v>213</v>
      </c>
      <c r="N3" s="197" t="s">
        <v>200</v>
      </c>
      <c r="O3" s="197" t="s">
        <v>200</v>
      </c>
      <c r="P3" s="197" t="s">
        <v>200</v>
      </c>
      <c r="Q3" s="197" t="s">
        <v>200</v>
      </c>
    </row>
    <row r="4" spans="1:25" s="30" customFormat="1" ht="6" customHeight="1" x14ac:dyDescent="0.25">
      <c r="A4" s="211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</row>
    <row r="5" spans="1:25" ht="15" thickBot="1" x14ac:dyDescent="0.4">
      <c r="A5" s="96" t="s">
        <v>232</v>
      </c>
      <c r="B5" s="97" t="s">
        <v>294</v>
      </c>
      <c r="C5" s="97" t="s">
        <v>295</v>
      </c>
      <c r="D5" s="97" t="s">
        <v>297</v>
      </c>
      <c r="E5" s="97" t="s">
        <v>296</v>
      </c>
      <c r="F5" s="97" t="s">
        <v>294</v>
      </c>
      <c r="G5" s="97" t="s">
        <v>295</v>
      </c>
      <c r="H5" s="97" t="s">
        <v>297</v>
      </c>
      <c r="I5" s="97" t="s">
        <v>296</v>
      </c>
      <c r="J5" s="97" t="s">
        <v>294</v>
      </c>
      <c r="K5" s="97" t="s">
        <v>295</v>
      </c>
      <c r="L5" s="97" t="s">
        <v>297</v>
      </c>
      <c r="M5" s="97" t="s">
        <v>296</v>
      </c>
      <c r="N5" s="97" t="s">
        <v>294</v>
      </c>
      <c r="O5" s="97" t="s">
        <v>295</v>
      </c>
      <c r="P5" s="97" t="s">
        <v>297</v>
      </c>
      <c r="Q5" s="97" t="s">
        <v>296</v>
      </c>
    </row>
    <row r="6" spans="1:25" x14ac:dyDescent="0.35">
      <c r="A6" s="98" t="s">
        <v>266</v>
      </c>
      <c r="B6" s="98">
        <v>445.9</v>
      </c>
      <c r="C6" s="99">
        <v>396.1</v>
      </c>
      <c r="D6" s="99">
        <v>297.7</v>
      </c>
      <c r="E6" s="99">
        <v>288.39999999999998</v>
      </c>
      <c r="F6" s="99">
        <v>413.8</v>
      </c>
      <c r="G6" s="99">
        <v>272.39999999999998</v>
      </c>
      <c r="H6" s="99">
        <v>264.7</v>
      </c>
      <c r="I6" s="99">
        <v>253.4</v>
      </c>
      <c r="J6" s="99">
        <v>312.7</v>
      </c>
      <c r="K6" s="99">
        <v>234.9</v>
      </c>
      <c r="L6" s="99">
        <v>250.9</v>
      </c>
      <c r="M6" s="99">
        <v>233.8</v>
      </c>
      <c r="N6" s="99">
        <v>285.8</v>
      </c>
      <c r="O6" s="99">
        <v>237</v>
      </c>
      <c r="P6" s="99">
        <v>236.9</v>
      </c>
      <c r="Q6" s="99">
        <v>210.8</v>
      </c>
    </row>
    <row r="7" spans="1:25" x14ac:dyDescent="0.35">
      <c r="A7" s="100" t="s">
        <v>249</v>
      </c>
      <c r="B7" s="100">
        <v>131.6</v>
      </c>
      <c r="C7" s="101">
        <v>103</v>
      </c>
      <c r="D7" s="101">
        <v>41.6</v>
      </c>
      <c r="E7" s="101">
        <v>41.3</v>
      </c>
      <c r="F7" s="101">
        <v>106.8</v>
      </c>
      <c r="G7" s="101">
        <v>49.6</v>
      </c>
      <c r="H7" s="101">
        <v>52.2</v>
      </c>
      <c r="I7" s="101">
        <v>48.4</v>
      </c>
      <c r="J7" s="101">
        <v>92.8</v>
      </c>
      <c r="K7" s="101">
        <v>39.4</v>
      </c>
      <c r="L7" s="101">
        <v>48</v>
      </c>
      <c r="M7" s="101">
        <v>39</v>
      </c>
      <c r="N7" s="101">
        <v>92.7</v>
      </c>
      <c r="O7" s="101">
        <v>41.3</v>
      </c>
      <c r="P7" s="101">
        <v>53.9</v>
      </c>
      <c r="Q7" s="101">
        <v>22.7</v>
      </c>
    </row>
    <row r="8" spans="1:25" x14ac:dyDescent="0.35">
      <c r="A8" s="98" t="s">
        <v>192</v>
      </c>
      <c r="B8" s="102">
        <f>B7/B6</f>
        <v>0.29513343799058084</v>
      </c>
      <c r="C8" s="102">
        <f>C7/C6</f>
        <v>0.26003534460994698</v>
      </c>
      <c r="D8" s="102">
        <f>D7/D6</f>
        <v>0.13973799126637557</v>
      </c>
      <c r="E8" s="102">
        <f>E7/E6</f>
        <v>0.14320388349514562</v>
      </c>
      <c r="F8" s="102">
        <f>F7/F6</f>
        <v>0.25809569840502655</v>
      </c>
      <c r="G8" s="102">
        <f t="shared" ref="G8:Q8" si="0">G7/G6</f>
        <v>0.18208516886930987</v>
      </c>
      <c r="H8" s="102">
        <f t="shared" si="0"/>
        <v>0.19720438231960713</v>
      </c>
      <c r="I8" s="102">
        <f t="shared" si="0"/>
        <v>0.19100236779794791</v>
      </c>
      <c r="J8" s="102">
        <f t="shared" si="0"/>
        <v>0.29677006715701953</v>
      </c>
      <c r="K8" s="102">
        <f t="shared" si="0"/>
        <v>0.16773094934014474</v>
      </c>
      <c r="L8" s="102">
        <f t="shared" si="0"/>
        <v>0.19131127939418094</v>
      </c>
      <c r="M8" s="102">
        <f t="shared" si="0"/>
        <v>0.16680923866552608</v>
      </c>
      <c r="N8" s="102">
        <f t="shared" si="0"/>
        <v>0.32435269419174245</v>
      </c>
      <c r="O8" s="102">
        <f t="shared" si="0"/>
        <v>0.1742616033755274</v>
      </c>
      <c r="P8" s="102">
        <f t="shared" si="0"/>
        <v>0.22752216124947233</v>
      </c>
      <c r="Q8" s="102">
        <f t="shared" si="0"/>
        <v>0.10768500948766603</v>
      </c>
    </row>
    <row r="9" spans="1:25" x14ac:dyDescent="0.35">
      <c r="A9" s="103"/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</row>
    <row r="10" spans="1:25" ht="15" thickBot="1" x14ac:dyDescent="0.4">
      <c r="A10" s="96" t="s">
        <v>233</v>
      </c>
      <c r="B10" s="97" t="s">
        <v>294</v>
      </c>
      <c r="C10" s="97" t="str">
        <f>C5</f>
        <v>Q3</v>
      </c>
      <c r="D10" s="97" t="str">
        <f>D5</f>
        <v>Q2</v>
      </c>
      <c r="E10" s="97" t="str">
        <f>E5</f>
        <v>Q1</v>
      </c>
      <c r="F10" s="97" t="s">
        <v>294</v>
      </c>
      <c r="G10" s="97" t="s">
        <v>295</v>
      </c>
      <c r="H10" s="97" t="s">
        <v>297</v>
      </c>
      <c r="I10" s="97" t="s">
        <v>296</v>
      </c>
      <c r="J10" s="97" t="s">
        <v>294</v>
      </c>
      <c r="K10" s="97" t="s">
        <v>295</v>
      </c>
      <c r="L10" s="97" t="s">
        <v>297</v>
      </c>
      <c r="M10" s="97" t="s">
        <v>296</v>
      </c>
      <c r="N10" s="97" t="s">
        <v>294</v>
      </c>
      <c r="O10" s="97" t="s">
        <v>295</v>
      </c>
      <c r="P10" s="97" t="s">
        <v>297</v>
      </c>
      <c r="Q10" s="97" t="s">
        <v>296</v>
      </c>
    </row>
    <row r="11" spans="1:25" x14ac:dyDescent="0.35">
      <c r="A11" s="98" t="s">
        <v>266</v>
      </c>
      <c r="B11" s="98">
        <v>53.1</v>
      </c>
      <c r="C11" s="164">
        <v>49.8</v>
      </c>
      <c r="D11" s="164">
        <v>50.8</v>
      </c>
      <c r="E11" s="164">
        <v>35.700000000000003</v>
      </c>
      <c r="F11" s="164">
        <v>41.5</v>
      </c>
      <c r="G11" s="164">
        <v>41.4</v>
      </c>
      <c r="H11" s="164">
        <v>36.1</v>
      </c>
      <c r="I11" s="165">
        <v>33.4</v>
      </c>
      <c r="J11" s="99">
        <v>40.9</v>
      </c>
      <c r="K11" s="99">
        <v>38.5</v>
      </c>
      <c r="L11" s="99">
        <v>35.1</v>
      </c>
      <c r="M11" s="99">
        <v>28.4</v>
      </c>
      <c r="N11" s="99">
        <v>33.700000000000003</v>
      </c>
      <c r="O11" s="99">
        <v>31.7</v>
      </c>
      <c r="P11" s="99">
        <v>22.3</v>
      </c>
      <c r="Q11" s="99">
        <v>18</v>
      </c>
      <c r="S11" s="162"/>
      <c r="T11" s="163"/>
      <c r="U11" s="163"/>
      <c r="V11" s="163"/>
      <c r="W11" s="163"/>
      <c r="X11" s="163"/>
      <c r="Y11" s="163"/>
    </row>
    <row r="12" spans="1:25" x14ac:dyDescent="0.35">
      <c r="A12" s="100" t="s">
        <v>267</v>
      </c>
      <c r="B12" s="100">
        <v>3.5</v>
      </c>
      <c r="C12" s="101">
        <v>-1.3</v>
      </c>
      <c r="D12" s="101">
        <v>1.7</v>
      </c>
      <c r="E12" s="101">
        <v>-1</v>
      </c>
      <c r="F12" s="101">
        <v>4.3</v>
      </c>
      <c r="G12" s="101">
        <v>2.5</v>
      </c>
      <c r="H12" s="101">
        <v>0.3</v>
      </c>
      <c r="I12" s="101">
        <v>-0.1</v>
      </c>
      <c r="J12" s="101">
        <v>4.0999999999999996</v>
      </c>
      <c r="K12" s="101">
        <v>2.5</v>
      </c>
      <c r="L12" s="101">
        <v>0.2</v>
      </c>
      <c r="M12" s="101">
        <v>0.2</v>
      </c>
      <c r="N12" s="101">
        <v>-1.6</v>
      </c>
      <c r="O12" s="101">
        <v>0.4</v>
      </c>
      <c r="P12" s="101">
        <v>1</v>
      </c>
      <c r="Q12" s="101">
        <v>1.9</v>
      </c>
    </row>
    <row r="13" spans="1:25" x14ac:dyDescent="0.35">
      <c r="A13" s="98" t="s">
        <v>192</v>
      </c>
      <c r="B13" s="102">
        <f>B12/B11</f>
        <v>6.5913370998116755E-2</v>
      </c>
      <c r="C13" s="102">
        <f>C12/C11</f>
        <v>-2.6104417670682733E-2</v>
      </c>
      <c r="D13" s="102">
        <f>D12/D11</f>
        <v>3.3464566929133861E-2</v>
      </c>
      <c r="E13" s="102">
        <f>E12/E11</f>
        <v>-2.8011204481792715E-2</v>
      </c>
      <c r="F13" s="102">
        <f>F12/F11</f>
        <v>0.10361445783132529</v>
      </c>
      <c r="G13" s="102">
        <f t="shared" ref="G13:Q13" si="1">G12/G11</f>
        <v>6.0386473429951695E-2</v>
      </c>
      <c r="H13" s="102">
        <f t="shared" si="1"/>
        <v>8.3102493074792231E-3</v>
      </c>
      <c r="I13" s="102">
        <f t="shared" si="1"/>
        <v>-2.9940119760479044E-3</v>
      </c>
      <c r="J13" s="102">
        <f t="shared" si="1"/>
        <v>0.1002444987775061</v>
      </c>
      <c r="K13" s="102">
        <f t="shared" si="1"/>
        <v>6.4935064935064929E-2</v>
      </c>
      <c r="L13" s="102">
        <f t="shared" si="1"/>
        <v>5.6980056980056983E-3</v>
      </c>
      <c r="M13" s="102">
        <f t="shared" si="1"/>
        <v>7.0422535211267616E-3</v>
      </c>
      <c r="N13" s="102">
        <f t="shared" si="1"/>
        <v>-4.7477744807121663E-2</v>
      </c>
      <c r="O13" s="102">
        <f t="shared" si="1"/>
        <v>1.2618296529968456E-2</v>
      </c>
      <c r="P13" s="102">
        <f t="shared" si="1"/>
        <v>4.4843049327354258E-2</v>
      </c>
      <c r="Q13" s="102">
        <f t="shared" si="1"/>
        <v>0.10555555555555556</v>
      </c>
    </row>
    <row r="14" spans="1:25" x14ac:dyDescent="0.35">
      <c r="A14" s="105"/>
      <c r="B14" s="105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25" ht="15" thickBot="1" x14ac:dyDescent="0.4">
      <c r="A15" s="96" t="s">
        <v>234</v>
      </c>
      <c r="B15" s="97" t="s">
        <v>294</v>
      </c>
      <c r="C15" s="97" t="str">
        <f>C5</f>
        <v>Q3</v>
      </c>
      <c r="D15" s="97" t="str">
        <f>D5</f>
        <v>Q2</v>
      </c>
      <c r="E15" s="97" t="str">
        <f>E5</f>
        <v>Q1</v>
      </c>
      <c r="F15" s="97" t="s">
        <v>294</v>
      </c>
      <c r="G15" s="97" t="s">
        <v>295</v>
      </c>
      <c r="H15" s="97" t="s">
        <v>297</v>
      </c>
      <c r="I15" s="97" t="s">
        <v>296</v>
      </c>
      <c r="J15" s="97" t="s">
        <v>294</v>
      </c>
      <c r="K15" s="97" t="s">
        <v>295</v>
      </c>
      <c r="L15" s="97" t="s">
        <v>297</v>
      </c>
      <c r="M15" s="97" t="s">
        <v>296</v>
      </c>
      <c r="N15" s="97" t="s">
        <v>294</v>
      </c>
      <c r="O15" s="97" t="s">
        <v>295</v>
      </c>
      <c r="P15" s="97" t="s">
        <v>297</v>
      </c>
      <c r="Q15" s="97" t="s">
        <v>296</v>
      </c>
    </row>
    <row r="16" spans="1:25" x14ac:dyDescent="0.35">
      <c r="A16" s="98" t="s">
        <v>266</v>
      </c>
      <c r="B16" s="98">
        <v>22.5</v>
      </c>
      <c r="C16" s="99">
        <v>20.3</v>
      </c>
      <c r="D16" s="99">
        <v>19.8</v>
      </c>
      <c r="E16" s="99">
        <v>15.6</v>
      </c>
      <c r="F16" s="99">
        <v>21.2</v>
      </c>
      <c r="G16" s="99">
        <v>19.5</v>
      </c>
      <c r="H16" s="99">
        <v>16.600000000000001</v>
      </c>
      <c r="I16" s="99">
        <v>11.5</v>
      </c>
      <c r="J16" s="99">
        <v>26.6</v>
      </c>
      <c r="K16" s="99">
        <v>17.399999999999999</v>
      </c>
      <c r="L16" s="99">
        <v>15.1</v>
      </c>
      <c r="M16" s="99">
        <v>11.2</v>
      </c>
      <c r="N16" s="99">
        <v>15.2</v>
      </c>
      <c r="O16" s="99">
        <v>18.8</v>
      </c>
      <c r="P16" s="99">
        <v>16.899999999999999</v>
      </c>
      <c r="Q16" s="99">
        <v>14.5</v>
      </c>
    </row>
    <row r="17" spans="1:21" x14ac:dyDescent="0.35">
      <c r="A17" s="100" t="s">
        <v>267</v>
      </c>
      <c r="B17" s="100">
        <v>8.6999999999999993</v>
      </c>
      <c r="C17" s="101">
        <v>4.7</v>
      </c>
      <c r="D17" s="101">
        <v>-1</v>
      </c>
      <c r="E17" s="101">
        <v>0.5</v>
      </c>
      <c r="F17" s="101">
        <v>0.8</v>
      </c>
      <c r="G17" s="101">
        <v>1</v>
      </c>
      <c r="H17" s="101">
        <v>-3.9</v>
      </c>
      <c r="I17" s="101">
        <v>-4</v>
      </c>
      <c r="J17" s="101">
        <v>7</v>
      </c>
      <c r="K17" s="101">
        <v>2.7</v>
      </c>
      <c r="L17" s="101">
        <v>-0.7</v>
      </c>
      <c r="M17" s="101">
        <v>-2</v>
      </c>
      <c r="N17" s="101">
        <v>-2.7</v>
      </c>
      <c r="O17" s="101">
        <v>3.9</v>
      </c>
      <c r="P17" s="101">
        <v>2.4</v>
      </c>
      <c r="Q17" s="101">
        <v>1.4</v>
      </c>
    </row>
    <row r="18" spans="1:21" x14ac:dyDescent="0.35">
      <c r="A18" s="98" t="s">
        <v>192</v>
      </c>
      <c r="B18" s="102">
        <f>B17/B16</f>
        <v>0.38666666666666666</v>
      </c>
      <c r="C18" s="102">
        <f>C17/C16</f>
        <v>0.23152709359605911</v>
      </c>
      <c r="D18" s="102">
        <f>D17/D16</f>
        <v>-5.0505050505050504E-2</v>
      </c>
      <c r="E18" s="102">
        <f>E17/E16</f>
        <v>3.2051282051282055E-2</v>
      </c>
      <c r="F18" s="102">
        <f>F17/F16</f>
        <v>3.7735849056603779E-2</v>
      </c>
      <c r="G18" s="102">
        <f t="shared" ref="G18:Q18" si="2">G17/G16</f>
        <v>5.128205128205128E-2</v>
      </c>
      <c r="H18" s="102">
        <f t="shared" si="2"/>
        <v>-0.23493975903614456</v>
      </c>
      <c r="I18" s="102">
        <f t="shared" si="2"/>
        <v>-0.34782608695652173</v>
      </c>
      <c r="J18" s="102">
        <f t="shared" si="2"/>
        <v>0.26315789473684209</v>
      </c>
      <c r="K18" s="102">
        <f t="shared" si="2"/>
        <v>0.15517241379310348</v>
      </c>
      <c r="L18" s="102">
        <f t="shared" si="2"/>
        <v>-4.6357615894039736E-2</v>
      </c>
      <c r="M18" s="102">
        <f t="shared" si="2"/>
        <v>-0.17857142857142858</v>
      </c>
      <c r="N18" s="102">
        <f t="shared" si="2"/>
        <v>-0.17763157894736845</v>
      </c>
      <c r="O18" s="102">
        <f t="shared" si="2"/>
        <v>0.20744680851063829</v>
      </c>
      <c r="P18" s="102">
        <f t="shared" si="2"/>
        <v>0.14201183431952663</v>
      </c>
      <c r="Q18" s="102">
        <f t="shared" si="2"/>
        <v>9.6551724137931033E-2</v>
      </c>
    </row>
    <row r="19" spans="1:21" x14ac:dyDescent="0.35">
      <c r="A19" s="103"/>
      <c r="B19" s="103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21" ht="15" thickBot="1" x14ac:dyDescent="0.4">
      <c r="A20" s="96" t="s">
        <v>299</v>
      </c>
      <c r="B20" s="97" t="s">
        <v>294</v>
      </c>
      <c r="C20" s="97" t="str">
        <f>C5</f>
        <v>Q3</v>
      </c>
      <c r="D20" s="97" t="str">
        <f>D5</f>
        <v>Q2</v>
      </c>
      <c r="E20" s="97" t="str">
        <f>E5</f>
        <v>Q1</v>
      </c>
      <c r="F20" s="97" t="s">
        <v>294</v>
      </c>
      <c r="G20" s="97" t="s">
        <v>295</v>
      </c>
      <c r="H20" s="97" t="s">
        <v>297</v>
      </c>
      <c r="I20" s="97" t="s">
        <v>296</v>
      </c>
      <c r="J20" s="97" t="s">
        <v>294</v>
      </c>
      <c r="K20" s="97" t="s">
        <v>295</v>
      </c>
      <c r="L20" s="97" t="s">
        <v>297</v>
      </c>
      <c r="M20" s="97" t="s">
        <v>296</v>
      </c>
      <c r="N20" s="97" t="s">
        <v>294</v>
      </c>
      <c r="O20" s="97" t="s">
        <v>295</v>
      </c>
      <c r="P20" s="97" t="s">
        <v>297</v>
      </c>
      <c r="Q20" s="97" t="s">
        <v>296</v>
      </c>
    </row>
    <row r="21" spans="1:21" x14ac:dyDescent="0.35">
      <c r="A21" s="98" t="s">
        <v>266</v>
      </c>
      <c r="B21" s="98">
        <v>18.600000000000001</v>
      </c>
      <c r="C21" s="99">
        <v>17.7</v>
      </c>
      <c r="D21" s="99">
        <v>16.8</v>
      </c>
      <c r="E21" s="99">
        <v>15.5</v>
      </c>
      <c r="F21" s="99">
        <v>16.2</v>
      </c>
      <c r="G21" s="99">
        <v>15.5</v>
      </c>
      <c r="H21" s="99">
        <v>16.399999999999999</v>
      </c>
      <c r="I21" s="99">
        <v>14.7</v>
      </c>
      <c r="J21" s="99">
        <v>13.1</v>
      </c>
      <c r="K21" s="99">
        <v>13.6</v>
      </c>
      <c r="L21" s="99">
        <v>12.8</v>
      </c>
      <c r="M21" s="99">
        <v>12.7</v>
      </c>
      <c r="N21" s="99">
        <v>13.4</v>
      </c>
      <c r="O21" s="99">
        <v>12.4</v>
      </c>
      <c r="P21" s="99">
        <v>12.1</v>
      </c>
      <c r="Q21" s="99">
        <v>11.3</v>
      </c>
    </row>
    <row r="22" spans="1:21" x14ac:dyDescent="0.35">
      <c r="A22" s="100" t="s">
        <v>268</v>
      </c>
      <c r="B22" s="100">
        <v>-7.5</v>
      </c>
      <c r="C22" s="101">
        <v>-6.2</v>
      </c>
      <c r="D22" s="101">
        <v>-5.7</v>
      </c>
      <c r="E22" s="101">
        <v>-6.9</v>
      </c>
      <c r="F22" s="101">
        <v>-7.5</v>
      </c>
      <c r="G22" s="101">
        <v>-5.6</v>
      </c>
      <c r="H22" s="101">
        <v>-7.8</v>
      </c>
      <c r="I22" s="101">
        <v>-7.6</v>
      </c>
      <c r="J22" s="101">
        <v>-6</v>
      </c>
      <c r="K22" s="101">
        <v>-3</v>
      </c>
      <c r="L22" s="101">
        <v>-5.9</v>
      </c>
      <c r="M22" s="101">
        <v>-2.6</v>
      </c>
      <c r="N22" s="101">
        <v>-5.4</v>
      </c>
      <c r="O22" s="101">
        <v>-3.8</v>
      </c>
      <c r="P22" s="101">
        <v>-4.3</v>
      </c>
      <c r="Q22" s="101">
        <v>-2.1</v>
      </c>
    </row>
    <row r="23" spans="1:21" x14ac:dyDescent="0.35">
      <c r="A23" s="98" t="s">
        <v>192</v>
      </c>
      <c r="B23" s="102">
        <f>B22/B21</f>
        <v>-0.40322580645161288</v>
      </c>
      <c r="C23" s="102">
        <f>C22/C21</f>
        <v>-0.35028248587570626</v>
      </c>
      <c r="D23" s="102">
        <f>D22/D21</f>
        <v>-0.3392857142857143</v>
      </c>
      <c r="E23" s="102">
        <f>E22/E21</f>
        <v>-0.44516129032258067</v>
      </c>
      <c r="F23" s="102">
        <f>F22/F21</f>
        <v>-0.46296296296296297</v>
      </c>
      <c r="G23" s="102">
        <f t="shared" ref="G23:Q23" si="3">G22/G21</f>
        <v>-0.36129032258064514</v>
      </c>
      <c r="H23" s="102">
        <f t="shared" si="3"/>
        <v>-0.47560975609756101</v>
      </c>
      <c r="I23" s="102">
        <f t="shared" si="3"/>
        <v>-0.51700680272108845</v>
      </c>
      <c r="J23" s="102">
        <f t="shared" si="3"/>
        <v>-0.4580152671755725</v>
      </c>
      <c r="K23" s="102">
        <f t="shared" si="3"/>
        <v>-0.22058823529411764</v>
      </c>
      <c r="L23" s="102">
        <f t="shared" si="3"/>
        <v>-0.4609375</v>
      </c>
      <c r="M23" s="102">
        <f t="shared" si="3"/>
        <v>-0.20472440944881892</v>
      </c>
      <c r="N23" s="102">
        <f t="shared" si="3"/>
        <v>-0.40298507462686567</v>
      </c>
      <c r="O23" s="102">
        <f t="shared" si="3"/>
        <v>-0.30645161290322576</v>
      </c>
      <c r="P23" s="102">
        <f t="shared" si="3"/>
        <v>-0.35537190082644626</v>
      </c>
      <c r="Q23" s="102">
        <f t="shared" si="3"/>
        <v>-0.18584070796460175</v>
      </c>
    </row>
    <row r="24" spans="1:21" x14ac:dyDescent="0.35">
      <c r="A24" s="103"/>
      <c r="B24" s="103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21" ht="15" thickBot="1" x14ac:dyDescent="0.4">
      <c r="A25" s="96" t="s">
        <v>300</v>
      </c>
      <c r="B25" s="97" t="s">
        <v>294</v>
      </c>
      <c r="C25" s="97" t="str">
        <f>C5</f>
        <v>Q3</v>
      </c>
      <c r="D25" s="97" t="str">
        <f>D5</f>
        <v>Q2</v>
      </c>
      <c r="E25" s="97" t="str">
        <f>E5</f>
        <v>Q1</v>
      </c>
      <c r="F25" s="97" t="s">
        <v>294</v>
      </c>
      <c r="G25" s="97" t="s">
        <v>295</v>
      </c>
      <c r="H25" s="97" t="s">
        <v>297</v>
      </c>
      <c r="I25" s="97" t="s">
        <v>296</v>
      </c>
      <c r="J25" s="97" t="s">
        <v>294</v>
      </c>
      <c r="K25" s="97" t="s">
        <v>295</v>
      </c>
      <c r="L25" s="97" t="s">
        <v>297</v>
      </c>
      <c r="M25" s="97" t="s">
        <v>296</v>
      </c>
      <c r="N25" s="97" t="s">
        <v>294</v>
      </c>
      <c r="O25" s="97" t="s">
        <v>295</v>
      </c>
      <c r="P25" s="97" t="s">
        <v>297</v>
      </c>
      <c r="Q25" s="97" t="s">
        <v>296</v>
      </c>
    </row>
    <row r="26" spans="1:21" x14ac:dyDescent="0.35">
      <c r="A26" s="98" t="s">
        <v>269</v>
      </c>
      <c r="B26" s="98">
        <v>-32.5</v>
      </c>
      <c r="C26" s="107">
        <v>-26.5</v>
      </c>
      <c r="D26" s="107">
        <v>-21.8</v>
      </c>
      <c r="E26" s="107">
        <v>-22.4</v>
      </c>
      <c r="F26" s="107">
        <v>-18.600000000000001</v>
      </c>
      <c r="G26" s="107">
        <v>-19.3</v>
      </c>
      <c r="H26" s="107">
        <v>-17.600000000000001</v>
      </c>
      <c r="I26" s="161">
        <f>-18-1.3</f>
        <v>-19.3</v>
      </c>
      <c r="J26" s="107">
        <v>-36.200000000000003</v>
      </c>
      <c r="K26" s="107">
        <v>-18.899999999999999</v>
      </c>
      <c r="L26" s="107">
        <v>-15.4</v>
      </c>
      <c r="M26" s="107">
        <v>-18</v>
      </c>
      <c r="N26" s="107">
        <v>-17.5</v>
      </c>
      <c r="O26" s="107">
        <v>-17.5</v>
      </c>
      <c r="P26" s="107">
        <v>-17</v>
      </c>
      <c r="Q26" s="107">
        <v>-13.8</v>
      </c>
      <c r="S26" s="163"/>
      <c r="T26" s="163"/>
      <c r="U26" s="163"/>
    </row>
    <row r="27" spans="1:21" x14ac:dyDescent="0.35">
      <c r="A27" s="98" t="s">
        <v>267</v>
      </c>
      <c r="B27" s="98">
        <v>-12.7</v>
      </c>
      <c r="C27" s="108">
        <v>-0.5</v>
      </c>
      <c r="D27" s="108">
        <v>6.1</v>
      </c>
      <c r="E27" s="108">
        <v>-4.5</v>
      </c>
      <c r="F27" s="108">
        <v>0.3</v>
      </c>
      <c r="G27" s="108">
        <v>2.7</v>
      </c>
      <c r="H27" s="108">
        <v>4.2</v>
      </c>
      <c r="I27" s="108">
        <v>-1.1000000000000001</v>
      </c>
      <c r="J27" s="108">
        <v>-7.2</v>
      </c>
      <c r="K27" s="108">
        <v>-2.4</v>
      </c>
      <c r="L27" s="108">
        <v>6.4</v>
      </c>
      <c r="M27" s="108">
        <v>1.8</v>
      </c>
      <c r="N27" s="108">
        <v>-3.1</v>
      </c>
      <c r="O27" s="108">
        <v>-1.7</v>
      </c>
      <c r="P27" s="108">
        <v>-6</v>
      </c>
      <c r="Q27" s="108">
        <v>4.0999999999999996</v>
      </c>
    </row>
    <row r="28" spans="1:21" x14ac:dyDescent="0.35">
      <c r="A28" s="103"/>
      <c r="B28" s="103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</row>
    <row r="29" spans="1:21" x14ac:dyDescent="0.35">
      <c r="A29" s="109" t="s">
        <v>270</v>
      </c>
      <c r="B29" s="166">
        <f>B6+B11+B16+B21+B26</f>
        <v>507.6</v>
      </c>
      <c r="C29" s="166">
        <f>C6+C11+C16+C21+C26</f>
        <v>457.40000000000003</v>
      </c>
      <c r="D29" s="166">
        <f>D6+D11+D16+D21+D26</f>
        <v>363.3</v>
      </c>
      <c r="E29" s="166">
        <f>E6+E11+E16+E21+E26</f>
        <v>332.8</v>
      </c>
      <c r="F29" s="166">
        <f t="shared" ref="F29:Q29" si="4">F6+F11+F16+F21+F26</f>
        <v>474.09999999999997</v>
      </c>
      <c r="G29" s="166">
        <f t="shared" si="4"/>
        <v>329.49999999999994</v>
      </c>
      <c r="H29" s="166">
        <f t="shared" si="4"/>
        <v>316.2</v>
      </c>
      <c r="I29" s="166">
        <f t="shared" si="4"/>
        <v>293.7</v>
      </c>
      <c r="J29" s="166">
        <f t="shared" si="4"/>
        <v>357.1</v>
      </c>
      <c r="K29" s="166">
        <f t="shared" si="4"/>
        <v>285.5</v>
      </c>
      <c r="L29" s="166">
        <f t="shared" si="4"/>
        <v>298.50000000000006</v>
      </c>
      <c r="M29" s="166">
        <f t="shared" si="4"/>
        <v>268.09999999999997</v>
      </c>
      <c r="N29" s="166">
        <f t="shared" si="4"/>
        <v>330.59999999999997</v>
      </c>
      <c r="O29" s="166">
        <f t="shared" si="4"/>
        <v>282.39999999999998</v>
      </c>
      <c r="P29" s="166">
        <f t="shared" si="4"/>
        <v>271.2</v>
      </c>
      <c r="Q29" s="166">
        <f t="shared" si="4"/>
        <v>240.8</v>
      </c>
      <c r="R29" s="160"/>
      <c r="S29" s="160"/>
      <c r="T29" s="160"/>
      <c r="U29" s="160"/>
    </row>
    <row r="30" spans="1:21" x14ac:dyDescent="0.35">
      <c r="A30" s="110" t="s">
        <v>271</v>
      </c>
      <c r="B30" s="167">
        <f t="shared" ref="B30:C30" si="5">B7+B12+B17+B22+B27</f>
        <v>123.59999999999998</v>
      </c>
      <c r="C30" s="167">
        <f t="shared" si="5"/>
        <v>99.7</v>
      </c>
      <c r="D30" s="167">
        <f t="shared" ref="D30:E30" si="6">D7+D12+D17+D22+D27</f>
        <v>42.7</v>
      </c>
      <c r="E30" s="167">
        <f t="shared" si="6"/>
        <v>29.4</v>
      </c>
      <c r="F30" s="167">
        <f t="shared" ref="F30:Q30" si="7">F7+F12+F17+F22+F27</f>
        <v>104.69999999999999</v>
      </c>
      <c r="G30" s="167">
        <f t="shared" si="7"/>
        <v>50.2</v>
      </c>
      <c r="H30" s="167">
        <f t="shared" si="7"/>
        <v>45.000000000000007</v>
      </c>
      <c r="I30" s="167">
        <f t="shared" si="7"/>
        <v>35.599999999999994</v>
      </c>
      <c r="J30" s="167">
        <f t="shared" si="7"/>
        <v>90.699999999999989</v>
      </c>
      <c r="K30" s="167">
        <f t="shared" si="7"/>
        <v>39.200000000000003</v>
      </c>
      <c r="L30" s="167">
        <f t="shared" si="7"/>
        <v>48</v>
      </c>
      <c r="M30" s="167">
        <f t="shared" si="7"/>
        <v>36.4</v>
      </c>
      <c r="N30" s="167">
        <f t="shared" si="7"/>
        <v>79.900000000000006</v>
      </c>
      <c r="O30" s="167">
        <f t="shared" si="7"/>
        <v>40.099999999999994</v>
      </c>
      <c r="P30" s="167">
        <f t="shared" si="7"/>
        <v>47</v>
      </c>
      <c r="Q30" s="167">
        <f t="shared" si="7"/>
        <v>27.999999999999993</v>
      </c>
      <c r="R30" s="160"/>
      <c r="S30" s="160"/>
      <c r="T30" s="160"/>
      <c r="U30" s="160"/>
    </row>
    <row r="31" spans="1:21" x14ac:dyDescent="0.35">
      <c r="A31" s="5"/>
      <c r="B31" s="5"/>
      <c r="C31" s="5"/>
      <c r="D31" s="5"/>
      <c r="E31" s="5"/>
      <c r="G31" s="104"/>
      <c r="I31" s="104"/>
      <c r="J31" s="104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9D72-95F1-401D-A03C-268689103E60}">
  <dimension ref="A1:W14"/>
  <sheetViews>
    <sheetView zoomScaleNormal="100" workbookViewId="0">
      <selection activeCell="C12" sqref="C12"/>
    </sheetView>
  </sheetViews>
  <sheetFormatPr defaultRowHeight="14.5" x14ac:dyDescent="0.35"/>
  <cols>
    <col min="1" max="1" width="23.54296875" customWidth="1"/>
    <col min="2" max="5" width="9.1796875" customWidth="1"/>
  </cols>
  <sheetData>
    <row r="1" spans="1:23" x14ac:dyDescent="0.35">
      <c r="A1" s="111" t="s">
        <v>272</v>
      </c>
      <c r="B1" s="111"/>
      <c r="C1" s="111"/>
      <c r="D1" s="111"/>
      <c r="E1" s="111"/>
    </row>
    <row r="2" spans="1:23" x14ac:dyDescent="0.35">
      <c r="A2" s="111"/>
      <c r="B2" s="111"/>
      <c r="C2" s="111"/>
      <c r="D2" s="111"/>
      <c r="E2" s="111"/>
    </row>
    <row r="3" spans="1:23" s="30" customFormat="1" ht="11.5" x14ac:dyDescent="0.25">
      <c r="A3" s="198" t="s">
        <v>291</v>
      </c>
      <c r="B3" s="199" t="s">
        <v>302</v>
      </c>
      <c r="C3" s="199" t="s">
        <v>302</v>
      </c>
      <c r="D3" s="199" t="s">
        <v>302</v>
      </c>
      <c r="E3" s="199" t="s">
        <v>302</v>
      </c>
      <c r="F3" s="199" t="s">
        <v>214</v>
      </c>
      <c r="G3" s="199" t="s">
        <v>214</v>
      </c>
      <c r="H3" s="199" t="s">
        <v>214</v>
      </c>
      <c r="I3" s="199" t="s">
        <v>214</v>
      </c>
      <c r="J3" s="199" t="s">
        <v>213</v>
      </c>
      <c r="K3" s="199" t="s">
        <v>213</v>
      </c>
      <c r="L3" s="199" t="s">
        <v>213</v>
      </c>
      <c r="M3" s="199" t="s">
        <v>213</v>
      </c>
      <c r="N3" s="199" t="s">
        <v>200</v>
      </c>
      <c r="O3" s="199" t="s">
        <v>200</v>
      </c>
      <c r="P3" s="199" t="s">
        <v>200</v>
      </c>
      <c r="Q3" s="199" t="s">
        <v>200</v>
      </c>
    </row>
    <row r="4" spans="1:23" ht="15" thickBot="1" x14ac:dyDescent="0.4">
      <c r="A4" s="127" t="s">
        <v>290</v>
      </c>
      <c r="B4" s="148" t="s">
        <v>294</v>
      </c>
      <c r="C4" s="148" t="s">
        <v>295</v>
      </c>
      <c r="D4" s="148" t="s">
        <v>297</v>
      </c>
      <c r="E4" s="148" t="s">
        <v>296</v>
      </c>
      <c r="F4" s="148" t="s">
        <v>294</v>
      </c>
      <c r="G4" s="148" t="s">
        <v>295</v>
      </c>
      <c r="H4" s="148" t="s">
        <v>297</v>
      </c>
      <c r="I4" s="148" t="s">
        <v>296</v>
      </c>
      <c r="J4" s="148" t="s">
        <v>294</v>
      </c>
      <c r="K4" s="148" t="s">
        <v>295</v>
      </c>
      <c r="L4" s="148" t="s">
        <v>297</v>
      </c>
      <c r="M4" s="148" t="s">
        <v>296</v>
      </c>
      <c r="N4" s="97" t="s">
        <v>294</v>
      </c>
      <c r="O4" s="97" t="s">
        <v>295</v>
      </c>
      <c r="P4" s="97" t="s">
        <v>297</v>
      </c>
      <c r="Q4" s="97" t="s">
        <v>296</v>
      </c>
    </row>
    <row r="5" spans="1:23" x14ac:dyDescent="0.35">
      <c r="A5" s="98" t="s">
        <v>273</v>
      </c>
      <c r="B5" s="107">
        <v>109.9</v>
      </c>
      <c r="C5" s="107">
        <v>94.3</v>
      </c>
      <c r="D5" s="107">
        <v>97.1</v>
      </c>
      <c r="E5" s="107">
        <v>82</v>
      </c>
      <c r="F5" s="168">
        <v>94.7</v>
      </c>
      <c r="G5" s="107">
        <v>83.1</v>
      </c>
      <c r="H5" s="107">
        <v>84.6</v>
      </c>
      <c r="I5" s="107">
        <v>78</v>
      </c>
      <c r="J5" s="168">
        <v>94.4</v>
      </c>
      <c r="K5" s="107">
        <v>93.3</v>
      </c>
      <c r="L5" s="107">
        <v>86.7</v>
      </c>
      <c r="M5" s="107">
        <v>71.8</v>
      </c>
      <c r="N5" s="99">
        <v>82.6</v>
      </c>
      <c r="O5" s="99">
        <v>71.400000000000006</v>
      </c>
      <c r="P5" s="99">
        <v>69.5</v>
      </c>
      <c r="Q5" s="99">
        <v>57</v>
      </c>
      <c r="S5" s="146"/>
      <c r="W5" s="146"/>
    </row>
    <row r="6" spans="1:23" x14ac:dyDescent="0.35">
      <c r="A6" s="98" t="s">
        <v>274</v>
      </c>
      <c r="B6" s="98">
        <v>173.7</v>
      </c>
      <c r="C6" s="99">
        <v>121.1</v>
      </c>
      <c r="D6" s="99">
        <v>74</v>
      </c>
      <c r="E6" s="99">
        <v>92.6</v>
      </c>
      <c r="F6" s="164">
        <v>114</v>
      </c>
      <c r="G6" s="99">
        <v>73.599999999999994</v>
      </c>
      <c r="H6" s="99">
        <v>73.7</v>
      </c>
      <c r="I6" s="99">
        <v>60.3</v>
      </c>
      <c r="J6" s="169">
        <v>97.4</v>
      </c>
      <c r="K6" s="108">
        <v>56</v>
      </c>
      <c r="L6" s="108">
        <v>79.8</v>
      </c>
      <c r="M6" s="108">
        <v>51.4</v>
      </c>
      <c r="N6" s="99">
        <v>79.3</v>
      </c>
      <c r="O6" s="99">
        <v>60.7</v>
      </c>
      <c r="P6" s="99">
        <v>65.400000000000006</v>
      </c>
      <c r="Q6" s="99">
        <v>53.2</v>
      </c>
    </row>
    <row r="7" spans="1:23" x14ac:dyDescent="0.35">
      <c r="A7" s="98" t="s">
        <v>275</v>
      </c>
      <c r="B7" s="98">
        <v>64.900000000000006</v>
      </c>
      <c r="C7" s="99">
        <v>79.400000000000006</v>
      </c>
      <c r="D7" s="99">
        <v>51.2</v>
      </c>
      <c r="E7" s="99">
        <v>35.200000000000003</v>
      </c>
      <c r="F7" s="164">
        <v>123.6</v>
      </c>
      <c r="G7" s="99">
        <f>47.1-12.1</f>
        <v>35</v>
      </c>
      <c r="H7" s="99">
        <f>49.5-11.2</f>
        <v>38.299999999999997</v>
      </c>
      <c r="I7" s="99">
        <f>52.6-12.4</f>
        <v>40.200000000000003</v>
      </c>
      <c r="J7" s="169">
        <v>30.1</v>
      </c>
      <c r="K7" s="108">
        <v>34.299999999999997</v>
      </c>
      <c r="L7" s="108">
        <v>33.4</v>
      </c>
      <c r="M7" s="108">
        <v>42.5</v>
      </c>
      <c r="N7" s="99">
        <f>62.2-10.2</f>
        <v>52</v>
      </c>
      <c r="O7" s="99">
        <f>43.6-11.8</f>
        <v>31.8</v>
      </c>
      <c r="P7" s="99">
        <f>40.5-4.2</f>
        <v>36.299999999999997</v>
      </c>
      <c r="Q7" s="99">
        <f>38.6+10.3</f>
        <v>48.900000000000006</v>
      </c>
      <c r="W7" s="146"/>
    </row>
    <row r="8" spans="1:23" x14ac:dyDescent="0.35">
      <c r="A8" s="103" t="s">
        <v>276</v>
      </c>
      <c r="B8" s="103">
        <v>54.9</v>
      </c>
      <c r="C8" s="104">
        <v>33.5</v>
      </c>
      <c r="D8" s="104">
        <v>30.4</v>
      </c>
      <c r="E8" s="104">
        <v>30.3</v>
      </c>
      <c r="F8" s="172">
        <v>26.9</v>
      </c>
      <c r="G8" s="104">
        <v>40.1</v>
      </c>
      <c r="H8" s="104">
        <v>28.9</v>
      </c>
      <c r="I8" s="104">
        <v>23.6</v>
      </c>
      <c r="J8" s="169">
        <v>34.700000000000003</v>
      </c>
      <c r="K8" s="108">
        <v>23.9</v>
      </c>
      <c r="L8" s="108">
        <v>25.6</v>
      </c>
      <c r="M8" s="108">
        <v>19.2</v>
      </c>
      <c r="N8" s="104">
        <v>24.1</v>
      </c>
      <c r="O8" s="104">
        <v>26.2</v>
      </c>
      <c r="P8" s="104">
        <v>20.8</v>
      </c>
      <c r="Q8" s="104">
        <v>15.5</v>
      </c>
    </row>
    <row r="9" spans="1:23" x14ac:dyDescent="0.35">
      <c r="A9" s="105" t="s">
        <v>277</v>
      </c>
      <c r="B9" s="105">
        <v>80.900000000000006</v>
      </c>
      <c r="C9" s="108">
        <v>94.5</v>
      </c>
      <c r="D9" s="108">
        <v>86.4</v>
      </c>
      <c r="E9" s="108">
        <v>72.5</v>
      </c>
      <c r="F9" s="169">
        <v>95.4</v>
      </c>
      <c r="G9" s="108">
        <v>78.7</v>
      </c>
      <c r="H9" s="108">
        <v>73.400000000000006</v>
      </c>
      <c r="I9" s="108">
        <v>73.7</v>
      </c>
      <c r="J9" s="164">
        <v>72.400000000000006</v>
      </c>
      <c r="K9" s="99">
        <v>65.099999999999994</v>
      </c>
      <c r="L9" s="99">
        <v>60.4</v>
      </c>
      <c r="M9" s="99">
        <v>69.7</v>
      </c>
      <c r="N9" s="106">
        <v>76.400000000000006</v>
      </c>
      <c r="O9" s="106">
        <v>73.099999999999994</v>
      </c>
      <c r="P9" s="106">
        <v>67.400000000000006</v>
      </c>
      <c r="Q9" s="106">
        <v>51.9</v>
      </c>
      <c r="S9" s="146"/>
      <c r="W9" s="146"/>
    </row>
    <row r="10" spans="1:23" ht="15" thickBot="1" x14ac:dyDescent="0.4">
      <c r="A10" s="114" t="s">
        <v>278</v>
      </c>
      <c r="B10" s="127">
        <v>23.3</v>
      </c>
      <c r="C10" s="147">
        <v>34.6</v>
      </c>
      <c r="D10" s="147">
        <v>24.2</v>
      </c>
      <c r="E10" s="147">
        <v>20.2</v>
      </c>
      <c r="F10" s="173">
        <v>19.5</v>
      </c>
      <c r="G10" s="147">
        <v>19</v>
      </c>
      <c r="H10" s="147">
        <v>17.3</v>
      </c>
      <c r="I10" s="147">
        <v>17.899999999999999</v>
      </c>
      <c r="J10" s="170">
        <v>28.1</v>
      </c>
      <c r="K10" s="115">
        <v>12.9</v>
      </c>
      <c r="L10" s="115">
        <v>12.6</v>
      </c>
      <c r="M10" s="115">
        <v>13.5</v>
      </c>
      <c r="N10" s="115">
        <v>16.2</v>
      </c>
      <c r="O10" s="115">
        <v>19.2</v>
      </c>
      <c r="P10" s="115">
        <v>11.8</v>
      </c>
      <c r="Q10" s="115">
        <v>14.3</v>
      </c>
      <c r="W10" s="146"/>
    </row>
    <row r="11" spans="1:23" ht="15" thickBot="1" x14ac:dyDescent="0.4">
      <c r="A11" s="96" t="s">
        <v>279</v>
      </c>
      <c r="B11" s="116">
        <f t="shared" ref="B11:C11" si="0">SUM(B5:B10)</f>
        <v>507.59999999999997</v>
      </c>
      <c r="C11" s="116">
        <f t="shared" si="0"/>
        <v>457.4</v>
      </c>
      <c r="D11" s="116">
        <f t="shared" ref="D11:E11" si="1">SUM(D5:D10)</f>
        <v>363.3</v>
      </c>
      <c r="E11" s="116">
        <f t="shared" si="1"/>
        <v>332.8</v>
      </c>
      <c r="F11" s="171">
        <v>474.1</v>
      </c>
      <c r="G11" s="116">
        <f>SUM(G5:G10)</f>
        <v>329.5</v>
      </c>
      <c r="H11" s="116">
        <f t="shared" ref="H11:I11" si="2">SUM(H5:H10)</f>
        <v>316.20000000000005</v>
      </c>
      <c r="I11" s="116">
        <f t="shared" si="2"/>
        <v>293.7</v>
      </c>
      <c r="J11" s="171">
        <f>SUM(J5:J10)</f>
        <v>357.1</v>
      </c>
      <c r="K11" s="116">
        <f t="shared" ref="K11:Q11" si="3">SUM(K5:K10)</f>
        <v>285.5</v>
      </c>
      <c r="L11" s="116">
        <f t="shared" si="3"/>
        <v>298.5</v>
      </c>
      <c r="M11" s="116">
        <f t="shared" si="3"/>
        <v>268.09999999999997</v>
      </c>
      <c r="N11" s="116">
        <f t="shared" si="3"/>
        <v>330.59999999999997</v>
      </c>
      <c r="O11" s="116">
        <f t="shared" si="3"/>
        <v>282.40000000000003</v>
      </c>
      <c r="P11" s="116">
        <f t="shared" si="3"/>
        <v>271.2</v>
      </c>
      <c r="Q11" s="116">
        <f t="shared" si="3"/>
        <v>240.80000000000004</v>
      </c>
    </row>
    <row r="12" spans="1:23" x14ac:dyDescent="0.35">
      <c r="F12" s="117"/>
      <c r="J12" s="117"/>
    </row>
    <row r="14" spans="1:23" x14ac:dyDescent="0.35"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</sheetData>
  <phoneticPr fontId="48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6"/>
  <sheetViews>
    <sheetView showWhiteSpace="0" view="pageLayout" topLeftCell="A22" zoomScale="140" zoomScaleNormal="100" zoomScalePageLayoutView="140" workbookViewId="0">
      <selection activeCell="A31" sqref="A31"/>
    </sheetView>
  </sheetViews>
  <sheetFormatPr defaultRowHeight="14.5" x14ac:dyDescent="0.35"/>
  <cols>
    <col min="1" max="1" width="34.7265625" customWidth="1"/>
    <col min="2" max="6" width="10.7265625" customWidth="1"/>
  </cols>
  <sheetData>
    <row r="1" spans="1:6" ht="18" x14ac:dyDescent="0.35">
      <c r="A1" s="1" t="s">
        <v>8</v>
      </c>
    </row>
    <row r="2" spans="1:6" x14ac:dyDescent="0.35">
      <c r="A2" s="2"/>
    </row>
    <row r="3" spans="1:6" ht="15" customHeight="1" x14ac:dyDescent="0.35">
      <c r="A3" s="9" t="s">
        <v>57</v>
      </c>
      <c r="B3" s="10" t="s">
        <v>4</v>
      </c>
      <c r="C3" s="11" t="s">
        <v>0</v>
      </c>
      <c r="D3" s="11" t="s">
        <v>1</v>
      </c>
      <c r="E3" s="11" t="s">
        <v>2</v>
      </c>
      <c r="F3" s="11" t="s">
        <v>3</v>
      </c>
    </row>
    <row r="4" spans="1:6" ht="6.75" customHeight="1" x14ac:dyDescent="0.35">
      <c r="A4" s="3"/>
    </row>
    <row r="5" spans="1:6" x14ac:dyDescent="0.35">
      <c r="A5" s="28" t="s">
        <v>58</v>
      </c>
    </row>
    <row r="6" spans="1:6" ht="6.75" customHeight="1" x14ac:dyDescent="0.35">
      <c r="A6" s="4"/>
    </row>
    <row r="7" spans="1:6" ht="15" customHeight="1" x14ac:dyDescent="0.35">
      <c r="A7" s="12" t="s">
        <v>59</v>
      </c>
      <c r="B7" s="15">
        <v>816954</v>
      </c>
      <c r="C7" s="14" t="s">
        <v>7</v>
      </c>
      <c r="D7" s="15">
        <v>783691</v>
      </c>
      <c r="E7" s="15">
        <v>753857</v>
      </c>
      <c r="F7" s="15">
        <v>776978</v>
      </c>
    </row>
    <row r="8" spans="1:6" ht="15" customHeight="1" x14ac:dyDescent="0.35">
      <c r="A8" s="16" t="s">
        <v>60</v>
      </c>
      <c r="B8" s="17">
        <v>12210</v>
      </c>
      <c r="C8" s="17">
        <v>10586</v>
      </c>
      <c r="D8" s="17">
        <v>8598</v>
      </c>
      <c r="E8" s="17">
        <v>15107</v>
      </c>
      <c r="F8" s="17">
        <v>36763</v>
      </c>
    </row>
    <row r="9" spans="1:6" ht="15" customHeight="1" x14ac:dyDescent="0.35">
      <c r="A9" s="16" t="s">
        <v>61</v>
      </c>
      <c r="B9" s="17">
        <v>-697343</v>
      </c>
      <c r="C9" s="17">
        <v>-686822</v>
      </c>
      <c r="D9" s="17">
        <v>-678457</v>
      </c>
      <c r="E9" s="17">
        <v>-628233</v>
      </c>
      <c r="F9" s="17">
        <v>-680466</v>
      </c>
    </row>
    <row r="10" spans="1:6" ht="15" customHeight="1" x14ac:dyDescent="0.35">
      <c r="A10" s="18" t="s">
        <v>9</v>
      </c>
      <c r="B10" s="19">
        <v>-45955</v>
      </c>
      <c r="C10" s="19">
        <v>-43389</v>
      </c>
      <c r="D10" s="19">
        <v>-41288</v>
      </c>
      <c r="E10" s="19">
        <v>-25075</v>
      </c>
      <c r="F10" s="19">
        <v>-12832</v>
      </c>
    </row>
    <row r="11" spans="1:6" ht="15" customHeight="1" x14ac:dyDescent="0.35">
      <c r="A11" s="12" t="s">
        <v>62</v>
      </c>
      <c r="B11" s="15">
        <f>SUM(B7:B10)</f>
        <v>85866</v>
      </c>
      <c r="C11" s="14" t="s">
        <v>6</v>
      </c>
      <c r="D11" s="15">
        <f>SUM(D7:D10)</f>
        <v>72544</v>
      </c>
      <c r="E11" s="15">
        <f>SUM(E7:E10)</f>
        <v>115656</v>
      </c>
      <c r="F11" s="15">
        <f>SUM(F7:F10)</f>
        <v>120443</v>
      </c>
    </row>
    <row r="12" spans="1:6" ht="6.75" customHeight="1" x14ac:dyDescent="0.35">
      <c r="A12" s="16"/>
      <c r="B12" s="20"/>
      <c r="C12" s="20"/>
      <c r="D12" s="20"/>
      <c r="E12" s="20"/>
      <c r="F12" s="20"/>
    </row>
    <row r="13" spans="1:6" ht="15" customHeight="1" x14ac:dyDescent="0.35">
      <c r="A13" s="18" t="s">
        <v>63</v>
      </c>
      <c r="B13" s="19">
        <v>688</v>
      </c>
      <c r="C13" s="19">
        <v>24390</v>
      </c>
      <c r="D13" s="19">
        <v>-2371</v>
      </c>
      <c r="E13" s="19">
        <v>-2644</v>
      </c>
      <c r="F13" s="19">
        <v>79475</v>
      </c>
    </row>
    <row r="14" spans="1:6" ht="15" customHeight="1" x14ac:dyDescent="0.35">
      <c r="A14" s="12" t="s">
        <v>64</v>
      </c>
      <c r="B14" s="15">
        <f>B13+B11</f>
        <v>86554</v>
      </c>
      <c r="C14" s="15">
        <v>127855</v>
      </c>
      <c r="D14" s="15">
        <f>D13+D11</f>
        <v>70173</v>
      </c>
      <c r="E14" s="15">
        <f>E13+E11</f>
        <v>113012</v>
      </c>
      <c r="F14" s="15">
        <f>F13+F11</f>
        <v>199918</v>
      </c>
    </row>
    <row r="15" spans="1:6" ht="6.75" customHeight="1" x14ac:dyDescent="0.35">
      <c r="A15" s="16"/>
      <c r="B15" s="20"/>
      <c r="C15" s="20"/>
      <c r="D15" s="20"/>
      <c r="E15" s="20"/>
      <c r="F15" s="20"/>
    </row>
    <row r="16" spans="1:6" ht="15" customHeight="1" x14ac:dyDescent="0.35">
      <c r="A16" s="18" t="s">
        <v>65</v>
      </c>
      <c r="B16" s="19">
        <v>-24308</v>
      </c>
      <c r="C16" s="19">
        <v>-35007</v>
      </c>
      <c r="D16" s="19">
        <v>-21874</v>
      </c>
      <c r="E16" s="19">
        <v>-29020</v>
      </c>
      <c r="F16" s="19">
        <v>-56066</v>
      </c>
    </row>
    <row r="17" spans="1:6" ht="24" customHeight="1" x14ac:dyDescent="0.35">
      <c r="A17" s="12" t="s">
        <v>10</v>
      </c>
      <c r="B17" s="15">
        <f>B16+B14</f>
        <v>62246</v>
      </c>
      <c r="C17" s="15">
        <f>C16+C14</f>
        <v>92848</v>
      </c>
      <c r="D17" s="15">
        <f>D16+D14</f>
        <v>48299</v>
      </c>
      <c r="E17" s="15">
        <f>E16+E14</f>
        <v>83992</v>
      </c>
      <c r="F17" s="15">
        <f>SUM(F16+F14)</f>
        <v>143852</v>
      </c>
    </row>
    <row r="18" spans="1:6" ht="6.75" customHeight="1" x14ac:dyDescent="0.35">
      <c r="A18" s="12"/>
      <c r="B18" s="20"/>
      <c r="C18" s="20"/>
      <c r="D18" s="20"/>
      <c r="E18" s="20"/>
      <c r="F18" s="20"/>
    </row>
    <row r="19" spans="1:6" ht="15" customHeight="1" x14ac:dyDescent="0.35">
      <c r="A19" s="18" t="s">
        <v>11</v>
      </c>
      <c r="B19" s="19">
        <v>0</v>
      </c>
      <c r="C19" s="19">
        <v>292967</v>
      </c>
      <c r="D19" s="19">
        <v>-57916</v>
      </c>
      <c r="E19" s="19">
        <v>-66785</v>
      </c>
      <c r="F19" s="19">
        <v>-93396</v>
      </c>
    </row>
    <row r="20" spans="1:6" ht="15" customHeight="1" x14ac:dyDescent="0.35">
      <c r="A20" s="12" t="s">
        <v>12</v>
      </c>
      <c r="B20" s="15">
        <f>B19+B17</f>
        <v>62246</v>
      </c>
      <c r="C20" s="15">
        <f>C19+C17</f>
        <v>385815</v>
      </c>
      <c r="D20" s="15">
        <f>D19+D17</f>
        <v>-9617</v>
      </c>
      <c r="E20" s="15">
        <f>E19+E17</f>
        <v>17207</v>
      </c>
      <c r="F20" s="15">
        <f>F19+F17</f>
        <v>50456</v>
      </c>
    </row>
    <row r="21" spans="1:6" ht="15" customHeight="1" x14ac:dyDescent="0.35">
      <c r="A21" s="12"/>
      <c r="B21" s="13"/>
      <c r="C21" s="20"/>
      <c r="D21" s="20"/>
      <c r="E21" s="20"/>
      <c r="F21" s="20"/>
    </row>
    <row r="22" spans="1:6" x14ac:dyDescent="0.35">
      <c r="A22" s="28" t="s">
        <v>46</v>
      </c>
      <c r="B22" s="13"/>
      <c r="C22" s="13"/>
      <c r="D22" s="13"/>
      <c r="E22" s="13"/>
      <c r="F22" s="13"/>
    </row>
    <row r="23" spans="1:6" ht="6.75" customHeight="1" x14ac:dyDescent="0.35">
      <c r="A23" s="5"/>
      <c r="B23" s="13"/>
      <c r="C23" s="13"/>
      <c r="D23" s="13"/>
      <c r="E23" s="13"/>
      <c r="F23" s="13"/>
    </row>
    <row r="24" spans="1:6" x14ac:dyDescent="0.35">
      <c r="A24" s="12" t="s">
        <v>47</v>
      </c>
      <c r="B24" s="13"/>
      <c r="C24" s="20"/>
      <c r="D24" s="20"/>
      <c r="E24" s="20"/>
      <c r="F24" s="20"/>
    </row>
    <row r="25" spans="1:6" ht="15" customHeight="1" x14ac:dyDescent="0.35">
      <c r="A25" s="16" t="s">
        <v>48</v>
      </c>
      <c r="B25" s="17">
        <v>123157</v>
      </c>
      <c r="C25" s="17">
        <v>65784</v>
      </c>
      <c r="D25" s="17">
        <v>195073</v>
      </c>
      <c r="E25" s="17">
        <v>211079</v>
      </c>
      <c r="F25" s="17">
        <v>227216</v>
      </c>
    </row>
    <row r="26" spans="1:6" ht="15" customHeight="1" x14ac:dyDescent="0.35">
      <c r="A26" s="16" t="s">
        <v>49</v>
      </c>
      <c r="B26" s="17">
        <v>58467</v>
      </c>
      <c r="C26" s="17">
        <v>66450</v>
      </c>
      <c r="D26" s="17">
        <v>66249</v>
      </c>
      <c r="E26" s="17">
        <v>78257</v>
      </c>
      <c r="F26" s="17">
        <v>69554</v>
      </c>
    </row>
    <row r="27" spans="1:6" ht="15" customHeight="1" x14ac:dyDescent="0.35">
      <c r="A27" s="16" t="s">
        <v>50</v>
      </c>
      <c r="B27" s="17">
        <v>536291</v>
      </c>
      <c r="C27" s="17">
        <v>605757</v>
      </c>
      <c r="D27" s="17">
        <v>211341</v>
      </c>
      <c r="E27" s="17">
        <v>193024</v>
      </c>
      <c r="F27" s="17">
        <v>184282</v>
      </c>
    </row>
    <row r="28" spans="1:6" ht="15" customHeight="1" x14ac:dyDescent="0.35">
      <c r="A28" s="18" t="s">
        <v>51</v>
      </c>
      <c r="B28" s="19">
        <v>365642</v>
      </c>
      <c r="C28" s="19">
        <v>396083</v>
      </c>
      <c r="D28" s="19">
        <v>461061</v>
      </c>
      <c r="E28" s="19">
        <v>486315</v>
      </c>
      <c r="F28" s="19">
        <v>527103</v>
      </c>
    </row>
    <row r="29" spans="1:6" ht="15" customHeight="1" x14ac:dyDescent="0.35">
      <c r="A29" s="12" t="s">
        <v>52</v>
      </c>
      <c r="B29" s="15">
        <f>SUM(B25:B28)</f>
        <v>1083557</v>
      </c>
      <c r="C29" s="15">
        <f>SUM(C25:C28)</f>
        <v>1134074</v>
      </c>
      <c r="D29" s="15">
        <f>SUM(D25:D28)</f>
        <v>933724</v>
      </c>
      <c r="E29" s="15">
        <f>SUM(E25:E28)</f>
        <v>968675</v>
      </c>
      <c r="F29" s="15">
        <f>SUM(F25:F28)</f>
        <v>1008155</v>
      </c>
    </row>
    <row r="30" spans="1:6" ht="6.75" customHeight="1" x14ac:dyDescent="0.35">
      <c r="A30" s="21"/>
      <c r="B30" s="22"/>
      <c r="C30" s="22"/>
      <c r="D30" s="22"/>
      <c r="E30" s="22"/>
      <c r="F30" s="22"/>
    </row>
    <row r="31" spans="1:6" ht="15" customHeight="1" x14ac:dyDescent="0.35">
      <c r="A31" s="12" t="s">
        <v>183</v>
      </c>
      <c r="B31" s="20"/>
      <c r="C31" s="20"/>
      <c r="D31" s="20"/>
      <c r="E31" s="20"/>
      <c r="F31" s="20"/>
    </row>
    <row r="32" spans="1:6" ht="15" customHeight="1" x14ac:dyDescent="0.35">
      <c r="A32" s="16" t="s">
        <v>53</v>
      </c>
      <c r="B32" s="17">
        <v>665300</v>
      </c>
      <c r="C32" s="17">
        <v>787392</v>
      </c>
      <c r="D32" s="17">
        <v>569537</v>
      </c>
      <c r="E32" s="17">
        <v>602568</v>
      </c>
      <c r="F32" s="17">
        <v>599114</v>
      </c>
    </row>
    <row r="33" spans="1:6" ht="15" customHeight="1" x14ac:dyDescent="0.35">
      <c r="A33" s="16" t="s">
        <v>54</v>
      </c>
      <c r="B33" s="17">
        <v>44642</v>
      </c>
      <c r="C33" s="17">
        <v>28466</v>
      </c>
      <c r="D33" s="17">
        <v>20955</v>
      </c>
      <c r="E33" s="17">
        <v>22495</v>
      </c>
      <c r="F33" s="17">
        <v>30474</v>
      </c>
    </row>
    <row r="34" spans="1:6" ht="15" customHeight="1" x14ac:dyDescent="0.35">
      <c r="A34" s="16" t="s">
        <v>55</v>
      </c>
      <c r="B34" s="17">
        <v>26503</v>
      </c>
      <c r="C34" s="17">
        <v>17260</v>
      </c>
      <c r="D34" s="17">
        <v>23406</v>
      </c>
      <c r="E34" s="17">
        <v>17315</v>
      </c>
      <c r="F34" s="17">
        <v>23162</v>
      </c>
    </row>
    <row r="35" spans="1:6" ht="15" customHeight="1" x14ac:dyDescent="0.35">
      <c r="A35" s="18" t="s">
        <v>56</v>
      </c>
      <c r="B35" s="19">
        <v>347112</v>
      </c>
      <c r="C35" s="19">
        <v>300956</v>
      </c>
      <c r="D35" s="19">
        <v>319826</v>
      </c>
      <c r="E35" s="19">
        <v>326297</v>
      </c>
      <c r="F35" s="19">
        <v>355405</v>
      </c>
    </row>
    <row r="36" spans="1:6" ht="15" customHeight="1" x14ac:dyDescent="0.35">
      <c r="A36" s="23" t="s">
        <v>180</v>
      </c>
      <c r="B36" s="24">
        <f>SUM(B32:B35)</f>
        <v>1083557</v>
      </c>
      <c r="C36" s="24">
        <f>SUM(C32:C35)</f>
        <v>1134074</v>
      </c>
      <c r="D36" s="24">
        <f>SUM(D32:D35)</f>
        <v>933724</v>
      </c>
      <c r="E36" s="24">
        <f>SUM(E32:E35)</f>
        <v>968675</v>
      </c>
      <c r="F36" s="24">
        <f>SUM(F32:F35)</f>
        <v>1008155</v>
      </c>
    </row>
    <row r="37" spans="1:6" ht="15" customHeight="1" x14ac:dyDescent="0.35">
      <c r="A37" s="2"/>
      <c r="B37" s="13"/>
      <c r="C37" s="13"/>
      <c r="D37" s="13"/>
      <c r="E37" s="13"/>
      <c r="F37" s="13"/>
    </row>
    <row r="38" spans="1:6" ht="15" customHeight="1" x14ac:dyDescent="0.35">
      <c r="A38" s="28" t="s">
        <v>43</v>
      </c>
      <c r="B38" s="13"/>
      <c r="C38" s="13"/>
      <c r="D38" s="13"/>
      <c r="E38" s="13"/>
      <c r="F38" s="13"/>
    </row>
    <row r="39" spans="1:6" ht="7.5" customHeight="1" x14ac:dyDescent="0.35">
      <c r="A39" s="6"/>
      <c r="B39" s="13"/>
      <c r="C39" s="13"/>
      <c r="D39" s="13"/>
      <c r="E39" s="13"/>
      <c r="F39" s="13"/>
    </row>
    <row r="40" spans="1:6" s="31" customFormat="1" ht="14.25" customHeight="1" x14ac:dyDescent="0.3">
      <c r="A40" s="46" t="s">
        <v>164</v>
      </c>
      <c r="B40" s="30"/>
      <c r="C40" s="30"/>
      <c r="D40" s="30"/>
      <c r="E40" s="30"/>
      <c r="F40" s="30"/>
    </row>
    <row r="41" spans="1:6" s="31" customFormat="1" ht="15" customHeight="1" x14ac:dyDescent="0.3">
      <c r="A41" s="32" t="s">
        <v>44</v>
      </c>
      <c r="B41" s="48">
        <v>816954</v>
      </c>
      <c r="C41" s="33" t="s">
        <v>7</v>
      </c>
      <c r="D41" s="30">
        <v>783691</v>
      </c>
      <c r="E41" s="30">
        <v>753857</v>
      </c>
      <c r="F41" s="30">
        <v>776978</v>
      </c>
    </row>
    <row r="42" spans="1:6" s="31" customFormat="1" ht="15" customHeight="1" x14ac:dyDescent="0.3">
      <c r="A42" s="47" t="s">
        <v>165</v>
      </c>
      <c r="B42" s="48"/>
      <c r="C42" s="33"/>
      <c r="D42" s="30"/>
      <c r="E42" s="30"/>
      <c r="F42" s="30"/>
    </row>
    <row r="43" spans="1:6" s="31" customFormat="1" ht="15" customHeight="1" x14ac:dyDescent="0.3">
      <c r="A43" s="47" t="s">
        <v>166</v>
      </c>
      <c r="B43" s="48"/>
      <c r="C43" s="33"/>
      <c r="D43" s="30"/>
      <c r="E43" s="30"/>
      <c r="F43" s="30"/>
    </row>
    <row r="44" spans="1:6" s="31" customFormat="1" ht="15" customHeight="1" x14ac:dyDescent="0.3">
      <c r="A44" s="32" t="s">
        <v>9</v>
      </c>
      <c r="B44" s="48">
        <v>-45955</v>
      </c>
      <c r="C44" s="48">
        <v>-43389</v>
      </c>
      <c r="D44" s="35">
        <v>-41288</v>
      </c>
      <c r="E44" s="35">
        <v>-25075</v>
      </c>
      <c r="F44" s="35">
        <v>-12832</v>
      </c>
    </row>
    <row r="45" spans="1:6" s="31" customFormat="1" ht="15" customHeight="1" x14ac:dyDescent="0.3">
      <c r="A45" s="32" t="s">
        <v>45</v>
      </c>
      <c r="B45" s="48">
        <v>85866</v>
      </c>
      <c r="C45" s="33" t="s">
        <v>6</v>
      </c>
      <c r="D45" s="30">
        <v>72544</v>
      </c>
      <c r="E45" s="30">
        <v>115656</v>
      </c>
      <c r="F45" s="30">
        <v>120443</v>
      </c>
    </row>
    <row r="46" spans="1:6" s="31" customFormat="1" ht="15" customHeight="1" x14ac:dyDescent="0.3">
      <c r="A46" s="32" t="s">
        <v>167</v>
      </c>
      <c r="B46" s="48">
        <v>86554</v>
      </c>
      <c r="C46" s="33">
        <v>127855</v>
      </c>
      <c r="D46" s="30">
        <v>70173</v>
      </c>
      <c r="E46" s="30">
        <v>113012</v>
      </c>
      <c r="F46" s="30">
        <v>199918</v>
      </c>
    </row>
    <row r="47" spans="1:6" s="31" customFormat="1" ht="15" customHeight="1" x14ac:dyDescent="0.3">
      <c r="A47" s="34" t="s">
        <v>10</v>
      </c>
      <c r="B47" s="35">
        <v>62246</v>
      </c>
      <c r="C47" s="35">
        <v>92848</v>
      </c>
      <c r="D47" s="35">
        <v>48299</v>
      </c>
      <c r="E47" s="35">
        <v>83992</v>
      </c>
      <c r="F47" s="35">
        <v>143852</v>
      </c>
    </row>
    <row r="48" spans="1:6" s="31" customFormat="1" ht="15" customHeight="1" x14ac:dyDescent="0.3">
      <c r="A48" s="34" t="s">
        <v>11</v>
      </c>
      <c r="B48" s="35">
        <v>0</v>
      </c>
      <c r="C48" s="35">
        <v>292967</v>
      </c>
      <c r="D48" s="35">
        <v>-57916</v>
      </c>
      <c r="E48" s="35">
        <v>-66785</v>
      </c>
      <c r="F48" s="35">
        <v>-93396</v>
      </c>
    </row>
    <row r="49" spans="1:6" s="31" customFormat="1" ht="15" customHeight="1" x14ac:dyDescent="0.3">
      <c r="A49" s="34" t="s">
        <v>12</v>
      </c>
      <c r="B49" s="17">
        <v>62246</v>
      </c>
      <c r="C49" s="17">
        <v>385815</v>
      </c>
      <c r="D49" s="17">
        <v>-9617</v>
      </c>
      <c r="E49" s="17">
        <v>17207</v>
      </c>
      <c r="F49" s="17">
        <v>50456</v>
      </c>
    </row>
    <row r="50" spans="1:6" s="31" customFormat="1" ht="15" customHeight="1" x14ac:dyDescent="0.3">
      <c r="A50" s="32" t="s">
        <v>168</v>
      </c>
      <c r="B50" s="35">
        <v>916022</v>
      </c>
      <c r="C50" s="35">
        <v>701157</v>
      </c>
      <c r="D50" s="35">
        <v>630968</v>
      </c>
      <c r="E50" s="35">
        <v>766701</v>
      </c>
      <c r="F50" s="35">
        <v>1080620</v>
      </c>
    </row>
    <row r="51" spans="1:6" s="31" customFormat="1" ht="6.75" customHeight="1" x14ac:dyDescent="0.3">
      <c r="A51" s="32"/>
      <c r="B51" s="30"/>
      <c r="C51" s="30"/>
      <c r="D51" s="30"/>
      <c r="E51" s="30"/>
      <c r="F51" s="30"/>
    </row>
    <row r="52" spans="1:6" s="31" customFormat="1" ht="15" customHeight="1" x14ac:dyDescent="0.3">
      <c r="A52" s="6" t="s">
        <v>13</v>
      </c>
      <c r="B52" s="30"/>
      <c r="C52" s="30"/>
      <c r="D52" s="30"/>
      <c r="E52" s="30"/>
      <c r="F52" s="30"/>
    </row>
    <row r="53" spans="1:6" s="31" customFormat="1" ht="15" customHeight="1" x14ac:dyDescent="0.3">
      <c r="A53" s="25" t="s">
        <v>42</v>
      </c>
      <c r="B53" s="20" t="s">
        <v>68</v>
      </c>
      <c r="C53" s="20" t="s">
        <v>69</v>
      </c>
      <c r="D53" s="20" t="s">
        <v>70</v>
      </c>
      <c r="E53" s="20" t="s">
        <v>71</v>
      </c>
      <c r="F53" s="20" t="s">
        <v>72</v>
      </c>
    </row>
    <row r="54" spans="1:6" s="31" customFormat="1" ht="15" customHeight="1" x14ac:dyDescent="0.3">
      <c r="A54" s="25" t="s">
        <v>41</v>
      </c>
      <c r="B54" s="20" t="s">
        <v>73</v>
      </c>
      <c r="C54" s="20" t="s">
        <v>67</v>
      </c>
      <c r="D54" s="20" t="s">
        <v>74</v>
      </c>
      <c r="E54" s="20" t="s">
        <v>75</v>
      </c>
      <c r="F54" s="20" t="s">
        <v>76</v>
      </c>
    </row>
    <row r="55" spans="1:6" s="31" customFormat="1" ht="15" customHeight="1" x14ac:dyDescent="0.3">
      <c r="A55" s="25" t="s">
        <v>40</v>
      </c>
      <c r="B55" s="29" t="s">
        <v>77</v>
      </c>
      <c r="C55" s="29" t="s">
        <v>155</v>
      </c>
      <c r="D55" s="29" t="s">
        <v>156</v>
      </c>
      <c r="E55" s="29" t="s">
        <v>157</v>
      </c>
      <c r="F55" s="20" t="s">
        <v>78</v>
      </c>
    </row>
    <row r="56" spans="1:6" s="31" customFormat="1" ht="23" x14ac:dyDescent="0.3">
      <c r="A56" s="38" t="s">
        <v>14</v>
      </c>
      <c r="B56" s="20" t="s">
        <v>79</v>
      </c>
      <c r="C56" s="20" t="s">
        <v>80</v>
      </c>
      <c r="D56" s="20" t="s">
        <v>81</v>
      </c>
      <c r="E56" s="20" t="s">
        <v>82</v>
      </c>
      <c r="F56" s="20" t="s">
        <v>83</v>
      </c>
    </row>
    <row r="57" spans="1:6" s="31" customFormat="1" ht="23" x14ac:dyDescent="0.3">
      <c r="A57" s="38" t="s">
        <v>15</v>
      </c>
      <c r="B57" s="20" t="s">
        <v>84</v>
      </c>
      <c r="C57" s="20" t="s">
        <v>85</v>
      </c>
      <c r="D57" s="20" t="s">
        <v>86</v>
      </c>
      <c r="E57" s="20" t="s">
        <v>87</v>
      </c>
      <c r="F57" s="20" t="s">
        <v>84</v>
      </c>
    </row>
    <row r="58" spans="1:6" s="31" customFormat="1" ht="23" x14ac:dyDescent="0.3">
      <c r="A58" s="38" t="s">
        <v>16</v>
      </c>
      <c r="B58" s="20" t="s">
        <v>88</v>
      </c>
      <c r="C58" s="20" t="s">
        <v>154</v>
      </c>
      <c r="D58" s="20" t="s">
        <v>89</v>
      </c>
      <c r="E58" s="20" t="s">
        <v>90</v>
      </c>
      <c r="F58" s="20" t="s">
        <v>91</v>
      </c>
    </row>
    <row r="59" spans="1:6" s="31" customFormat="1" ht="15" customHeight="1" x14ac:dyDescent="0.3">
      <c r="A59" s="25" t="s">
        <v>17</v>
      </c>
      <c r="B59" s="20" t="s">
        <v>92</v>
      </c>
      <c r="C59" s="20" t="s">
        <v>93</v>
      </c>
      <c r="D59" s="20" t="s">
        <v>94</v>
      </c>
      <c r="E59" s="20" t="s">
        <v>95</v>
      </c>
      <c r="F59" s="20" t="s">
        <v>96</v>
      </c>
    </row>
    <row r="60" spans="1:6" s="31" customFormat="1" ht="6.75" customHeight="1" x14ac:dyDescent="0.3">
      <c r="A60" s="32"/>
      <c r="B60" s="30"/>
      <c r="C60" s="30"/>
      <c r="D60" s="30"/>
      <c r="E60" s="30"/>
      <c r="F60" s="30"/>
    </row>
    <row r="61" spans="1:6" s="31" customFormat="1" ht="15" customHeight="1" x14ac:dyDescent="0.3">
      <c r="A61" s="43" t="s">
        <v>169</v>
      </c>
      <c r="B61" s="30"/>
      <c r="C61" s="30"/>
      <c r="D61" s="30"/>
      <c r="E61" s="30"/>
      <c r="F61" s="30"/>
    </row>
    <row r="62" spans="1:6" s="31" customFormat="1" ht="15" customHeight="1" x14ac:dyDescent="0.3">
      <c r="A62" s="41" t="s">
        <v>18</v>
      </c>
      <c r="B62" s="29"/>
      <c r="C62" s="29" t="s">
        <v>153</v>
      </c>
      <c r="D62" s="20" t="s">
        <v>97</v>
      </c>
      <c r="E62" s="20" t="s">
        <v>98</v>
      </c>
      <c r="F62" s="20" t="s">
        <v>99</v>
      </c>
    </row>
    <row r="63" spans="1:6" s="31" customFormat="1" ht="15" customHeight="1" x14ac:dyDescent="0.3">
      <c r="A63" s="45" t="s">
        <v>170</v>
      </c>
      <c r="B63" s="30"/>
      <c r="C63" s="29"/>
      <c r="D63" s="20"/>
      <c r="E63" s="20"/>
      <c r="F63" s="20"/>
    </row>
    <row r="64" spans="1:6" s="31" customFormat="1" ht="20" x14ac:dyDescent="0.3">
      <c r="A64" s="45" t="s">
        <v>171</v>
      </c>
      <c r="B64" s="30"/>
      <c r="C64" s="29"/>
      <c r="D64" s="20"/>
      <c r="E64" s="20"/>
      <c r="F64" s="20"/>
    </row>
    <row r="65" spans="1:6" s="31" customFormat="1" ht="15" customHeight="1" x14ac:dyDescent="0.3">
      <c r="A65" s="45" t="s">
        <v>172</v>
      </c>
      <c r="B65" s="30"/>
      <c r="C65" s="29"/>
      <c r="D65" s="20"/>
      <c r="E65" s="20"/>
      <c r="F65" s="20"/>
    </row>
    <row r="66" spans="1:6" s="31" customFormat="1" ht="15" customHeight="1" x14ac:dyDescent="0.3">
      <c r="A66" s="42" t="s">
        <v>173</v>
      </c>
      <c r="B66" s="20" t="s">
        <v>100</v>
      </c>
      <c r="C66" s="20" t="s">
        <v>101</v>
      </c>
      <c r="D66" s="20" t="s">
        <v>102</v>
      </c>
      <c r="E66" s="20" t="s">
        <v>102</v>
      </c>
      <c r="F66" s="20" t="s">
        <v>158</v>
      </c>
    </row>
    <row r="67" spans="1:6" s="31" customFormat="1" ht="15" customHeight="1" x14ac:dyDescent="0.3">
      <c r="A67" s="42" t="s">
        <v>19</v>
      </c>
      <c r="B67" s="20" t="s">
        <v>103</v>
      </c>
      <c r="C67" s="20" t="s">
        <v>104</v>
      </c>
      <c r="D67" s="20" t="s">
        <v>159</v>
      </c>
      <c r="E67" s="20" t="s">
        <v>105</v>
      </c>
      <c r="F67" s="20" t="s">
        <v>106</v>
      </c>
    </row>
    <row r="68" spans="1:6" s="31" customFormat="1" ht="15" customHeight="1" x14ac:dyDescent="0.3">
      <c r="A68" s="42" t="s">
        <v>20</v>
      </c>
      <c r="B68" s="20" t="s">
        <v>107</v>
      </c>
      <c r="C68" s="20" t="s">
        <v>107</v>
      </c>
      <c r="D68" s="20" t="s">
        <v>107</v>
      </c>
      <c r="E68" s="20" t="s">
        <v>108</v>
      </c>
      <c r="F68" s="20" t="s">
        <v>108</v>
      </c>
    </row>
    <row r="69" spans="1:6" s="31" customFormat="1" ht="15" customHeight="1" x14ac:dyDescent="0.3">
      <c r="A69" s="42" t="s">
        <v>21</v>
      </c>
      <c r="B69" s="20" t="s">
        <v>109</v>
      </c>
      <c r="C69" s="20" t="s">
        <v>110</v>
      </c>
      <c r="D69" s="20" t="s">
        <v>111</v>
      </c>
      <c r="E69" s="20" t="s">
        <v>112</v>
      </c>
      <c r="F69" s="20" t="s">
        <v>113</v>
      </c>
    </row>
    <row r="70" spans="1:6" s="31" customFormat="1" ht="6.75" customHeight="1" x14ac:dyDescent="0.3">
      <c r="A70" s="6"/>
      <c r="B70" s="30"/>
      <c r="C70" s="30"/>
      <c r="D70" s="30"/>
      <c r="E70" s="30"/>
      <c r="F70" s="30"/>
    </row>
    <row r="71" spans="1:6" s="31" customFormat="1" ht="15" customHeight="1" x14ac:dyDescent="0.3">
      <c r="A71" s="43" t="s">
        <v>174</v>
      </c>
      <c r="B71" s="30"/>
      <c r="C71" s="30"/>
      <c r="D71" s="30"/>
      <c r="E71" s="30"/>
      <c r="F71" s="30"/>
    </row>
    <row r="72" spans="1:6" s="31" customFormat="1" ht="15" customHeight="1" x14ac:dyDescent="0.3">
      <c r="A72" s="47" t="s">
        <v>181</v>
      </c>
      <c r="B72" s="35">
        <v>191216</v>
      </c>
      <c r="C72" s="35">
        <v>148580</v>
      </c>
      <c r="D72" s="35"/>
      <c r="E72" s="35"/>
      <c r="F72" s="35"/>
    </row>
    <row r="73" spans="1:6" s="31" customFormat="1" ht="15" customHeight="1" x14ac:dyDescent="0.3">
      <c r="A73" s="44" t="s">
        <v>175</v>
      </c>
      <c r="B73" s="35">
        <v>-76206</v>
      </c>
      <c r="C73" s="35">
        <v>-31103</v>
      </c>
      <c r="D73" s="35"/>
      <c r="E73" s="35"/>
      <c r="F73" s="35"/>
    </row>
    <row r="74" spans="1:6" s="31" customFormat="1" ht="15" customHeight="1" x14ac:dyDescent="0.3">
      <c r="A74" s="44" t="s">
        <v>176</v>
      </c>
      <c r="B74" s="35">
        <v>-182697</v>
      </c>
      <c r="C74" s="35">
        <v>-173042</v>
      </c>
      <c r="D74" s="35"/>
      <c r="E74" s="35"/>
      <c r="F74" s="35"/>
    </row>
    <row r="75" spans="1:6" s="31" customFormat="1" ht="15" customHeight="1" x14ac:dyDescent="0.3">
      <c r="A75" s="44" t="s">
        <v>177</v>
      </c>
      <c r="B75" s="35">
        <v>-67887</v>
      </c>
      <c r="C75" s="35"/>
      <c r="D75" s="35"/>
      <c r="E75" s="35"/>
      <c r="F75" s="35"/>
    </row>
    <row r="76" spans="1:6" s="31" customFormat="1" ht="15" customHeight="1" x14ac:dyDescent="0.3">
      <c r="A76" s="44" t="s">
        <v>178</v>
      </c>
      <c r="B76" s="35"/>
      <c r="C76" s="35"/>
      <c r="D76" s="35"/>
      <c r="E76" s="35"/>
      <c r="F76" s="35"/>
    </row>
    <row r="77" spans="1:6" s="31" customFormat="1" ht="6.75" customHeight="1" x14ac:dyDescent="0.3">
      <c r="A77" s="6"/>
      <c r="B77" s="30"/>
      <c r="C77" s="30"/>
      <c r="D77" s="30"/>
      <c r="E77" s="30"/>
      <c r="F77" s="30"/>
    </row>
    <row r="78" spans="1:6" s="31" customFormat="1" ht="15" customHeight="1" x14ac:dyDescent="0.3">
      <c r="A78" s="6" t="s">
        <v>22</v>
      </c>
      <c r="B78" s="30"/>
      <c r="C78" s="30"/>
      <c r="D78" s="30"/>
      <c r="E78" s="30"/>
      <c r="F78" s="30"/>
    </row>
    <row r="79" spans="1:6" s="31" customFormat="1" ht="15" customHeight="1" x14ac:dyDescent="0.3">
      <c r="A79" s="25" t="s">
        <v>23</v>
      </c>
      <c r="B79" s="30">
        <v>527</v>
      </c>
      <c r="C79" s="20">
        <v>500</v>
      </c>
      <c r="D79" s="20">
        <v>496</v>
      </c>
      <c r="E79" s="20">
        <v>484</v>
      </c>
      <c r="F79" s="20">
        <v>448</v>
      </c>
    </row>
    <row r="80" spans="1:6" s="31" customFormat="1" ht="15" customHeight="1" x14ac:dyDescent="0.3">
      <c r="A80" s="25" t="s">
        <v>24</v>
      </c>
      <c r="B80" s="30">
        <v>528</v>
      </c>
      <c r="C80" s="20">
        <v>502</v>
      </c>
      <c r="D80" s="20">
        <v>500</v>
      </c>
      <c r="E80" s="20">
        <v>497</v>
      </c>
      <c r="F80" s="20">
        <v>483</v>
      </c>
    </row>
    <row r="81" spans="1:6" s="31" customFormat="1" ht="15" customHeight="1" x14ac:dyDescent="0.3">
      <c r="A81" s="16" t="s">
        <v>25</v>
      </c>
      <c r="B81" s="20" t="s">
        <v>114</v>
      </c>
      <c r="C81" s="20" t="s">
        <v>114</v>
      </c>
      <c r="D81" s="20" t="s">
        <v>114</v>
      </c>
      <c r="E81" s="20" t="s">
        <v>114</v>
      </c>
      <c r="F81" s="20" t="s">
        <v>115</v>
      </c>
    </row>
    <row r="82" spans="1:6" s="31" customFormat="1" ht="15" customHeight="1" x14ac:dyDescent="0.3">
      <c r="A82" s="16" t="s">
        <v>26</v>
      </c>
      <c r="B82" s="29" t="s">
        <v>152</v>
      </c>
      <c r="C82" s="29" t="s">
        <v>152</v>
      </c>
      <c r="D82" s="29" t="s">
        <v>152</v>
      </c>
      <c r="E82" s="29" t="s">
        <v>152</v>
      </c>
      <c r="F82" s="20" t="s">
        <v>116</v>
      </c>
    </row>
    <row r="83" spans="1:6" s="31" customFormat="1" ht="6.75" customHeight="1" x14ac:dyDescent="0.3">
      <c r="A83" s="6"/>
      <c r="B83" s="30"/>
      <c r="C83" s="30"/>
      <c r="D83" s="30"/>
      <c r="E83" s="30"/>
      <c r="F83" s="30"/>
    </row>
    <row r="84" spans="1:6" s="31" customFormat="1" ht="15" customHeight="1" x14ac:dyDescent="0.3">
      <c r="A84" s="6" t="s">
        <v>27</v>
      </c>
      <c r="B84" s="30"/>
      <c r="C84" s="30"/>
      <c r="D84" s="30"/>
      <c r="E84" s="30"/>
      <c r="F84" s="30"/>
    </row>
    <row r="85" spans="1:6" s="31" customFormat="1" ht="15" customHeight="1" x14ac:dyDescent="0.3">
      <c r="A85" s="26" t="s">
        <v>29</v>
      </c>
      <c r="B85" s="20" t="s">
        <v>118</v>
      </c>
      <c r="C85" s="20" t="s">
        <v>119</v>
      </c>
      <c r="D85" s="20" t="s">
        <v>120</v>
      </c>
      <c r="E85" s="20" t="s">
        <v>121</v>
      </c>
      <c r="F85" s="37" t="s">
        <v>160</v>
      </c>
    </row>
    <row r="86" spans="1:6" s="31" customFormat="1" ht="15" customHeight="1" x14ac:dyDescent="0.3">
      <c r="A86" s="26" t="s">
        <v>36</v>
      </c>
      <c r="B86" s="27" t="s">
        <v>122</v>
      </c>
      <c r="C86" s="27" t="s">
        <v>123</v>
      </c>
      <c r="D86" s="27" t="s">
        <v>124</v>
      </c>
      <c r="E86" s="27" t="s">
        <v>125</v>
      </c>
      <c r="F86" s="27" t="s">
        <v>126</v>
      </c>
    </row>
    <row r="87" spans="1:6" s="31" customFormat="1" ht="15" customHeight="1" x14ac:dyDescent="0.3">
      <c r="A87" s="26" t="s">
        <v>182</v>
      </c>
      <c r="B87" s="36"/>
      <c r="C87" s="36" t="s">
        <v>161</v>
      </c>
      <c r="D87" s="36" t="s">
        <v>161</v>
      </c>
      <c r="E87" s="27">
        <v>0</v>
      </c>
      <c r="F87" s="27">
        <v>0</v>
      </c>
    </row>
    <row r="88" spans="1:6" s="31" customFormat="1" ht="15" customHeight="1" x14ac:dyDescent="0.3">
      <c r="A88" s="26" t="s">
        <v>28</v>
      </c>
      <c r="B88" s="27"/>
      <c r="C88" s="27" t="s">
        <v>84</v>
      </c>
      <c r="D88" s="27" t="s">
        <v>117</v>
      </c>
      <c r="E88" s="27">
        <v>0</v>
      </c>
      <c r="F88" s="20">
        <v>0</v>
      </c>
    </row>
    <row r="89" spans="1:6" s="31" customFormat="1" ht="15" customHeight="1" x14ac:dyDescent="0.3">
      <c r="A89" s="26" t="s">
        <v>32</v>
      </c>
      <c r="B89" s="27" t="s">
        <v>141</v>
      </c>
      <c r="C89" s="27" t="s">
        <v>142</v>
      </c>
      <c r="D89" s="27" t="s">
        <v>143</v>
      </c>
      <c r="E89" s="27" t="s">
        <v>144</v>
      </c>
      <c r="F89" s="27" t="s">
        <v>145</v>
      </c>
    </row>
    <row r="90" spans="1:6" s="31" customFormat="1" ht="15" customHeight="1" x14ac:dyDescent="0.3">
      <c r="A90" s="26" t="s">
        <v>35</v>
      </c>
      <c r="B90" s="20" t="s">
        <v>146</v>
      </c>
      <c r="C90" s="20" t="s">
        <v>147</v>
      </c>
      <c r="D90" s="20" t="s">
        <v>148</v>
      </c>
      <c r="E90" s="20" t="s">
        <v>149</v>
      </c>
      <c r="F90" s="20" t="s">
        <v>150</v>
      </c>
    </row>
    <row r="91" spans="1:6" s="31" customFormat="1" ht="15" customHeight="1" x14ac:dyDescent="0.3">
      <c r="A91" s="26" t="s">
        <v>30</v>
      </c>
      <c r="B91" s="20" t="s">
        <v>163</v>
      </c>
      <c r="C91" s="20" t="s">
        <v>127</v>
      </c>
      <c r="D91" s="20" t="s">
        <v>125</v>
      </c>
      <c r="E91" s="20" t="s">
        <v>128</v>
      </c>
      <c r="F91" s="20" t="s">
        <v>129</v>
      </c>
    </row>
    <row r="92" spans="1:6" s="31" customFormat="1" ht="23" x14ac:dyDescent="0.3">
      <c r="A92" s="26" t="s">
        <v>31</v>
      </c>
      <c r="B92" s="20" t="s">
        <v>163</v>
      </c>
      <c r="C92" s="20" t="s">
        <v>130</v>
      </c>
      <c r="D92" s="37" t="s">
        <v>162</v>
      </c>
      <c r="E92" s="20" t="s">
        <v>131</v>
      </c>
      <c r="F92" s="20" t="s">
        <v>132</v>
      </c>
    </row>
    <row r="93" spans="1:6" s="31" customFormat="1" ht="15" customHeight="1" x14ac:dyDescent="0.3">
      <c r="A93" s="26" t="s">
        <v>38</v>
      </c>
      <c r="B93" s="20" t="s">
        <v>133</v>
      </c>
      <c r="C93" s="20" t="s">
        <v>134</v>
      </c>
      <c r="D93" s="20" t="s">
        <v>135</v>
      </c>
      <c r="E93" s="20" t="s">
        <v>136</v>
      </c>
      <c r="F93" s="20" t="s">
        <v>137</v>
      </c>
    </row>
    <row r="94" spans="1:6" s="31" customFormat="1" ht="25" x14ac:dyDescent="0.3">
      <c r="A94" s="26" t="s">
        <v>37</v>
      </c>
      <c r="B94" s="20" t="s">
        <v>133</v>
      </c>
      <c r="C94" s="20" t="s">
        <v>138</v>
      </c>
      <c r="D94" s="20" t="s">
        <v>139</v>
      </c>
      <c r="E94" s="20" t="s">
        <v>140</v>
      </c>
      <c r="F94" s="20" t="s">
        <v>119</v>
      </c>
    </row>
    <row r="95" spans="1:6" s="31" customFormat="1" ht="15" customHeight="1" x14ac:dyDescent="0.3">
      <c r="A95" s="26" t="s">
        <v>39</v>
      </c>
      <c r="B95" s="35">
        <v>37094978</v>
      </c>
      <c r="C95" s="27" t="s">
        <v>5</v>
      </c>
      <c r="D95" s="27" t="s">
        <v>5</v>
      </c>
      <c r="E95" s="27" t="s">
        <v>5</v>
      </c>
      <c r="F95" s="27" t="s">
        <v>5</v>
      </c>
    </row>
    <row r="96" spans="1:6" s="31" customFormat="1" ht="15" customHeight="1" x14ac:dyDescent="0.3">
      <c r="A96" s="26" t="s">
        <v>33</v>
      </c>
      <c r="B96" s="35">
        <v>37052830</v>
      </c>
      <c r="C96" s="20" t="s">
        <v>5</v>
      </c>
      <c r="D96" s="27" t="s">
        <v>5</v>
      </c>
      <c r="E96" s="27" t="s">
        <v>5</v>
      </c>
      <c r="F96" s="27" t="s">
        <v>5</v>
      </c>
    </row>
    <row r="97" spans="1:6" s="31" customFormat="1" ht="15" customHeight="1" x14ac:dyDescent="0.3">
      <c r="A97" s="26" t="s">
        <v>34</v>
      </c>
      <c r="B97" s="36" t="s">
        <v>151</v>
      </c>
      <c r="C97" s="36">
        <v>43</v>
      </c>
      <c r="D97" s="36">
        <v>34</v>
      </c>
      <c r="E97" s="27">
        <v>37.299999999999997</v>
      </c>
      <c r="F97" s="27">
        <v>38.799999999999997</v>
      </c>
    </row>
    <row r="98" spans="1:6" s="31" customFormat="1" ht="15" customHeight="1" x14ac:dyDescent="0.3">
      <c r="A98" s="26" t="s">
        <v>179</v>
      </c>
      <c r="B98" s="27" t="s">
        <v>66</v>
      </c>
      <c r="C98" s="27">
        <v>17.100000000000001</v>
      </c>
      <c r="D98" s="36">
        <v>26</v>
      </c>
      <c r="E98" s="27">
        <v>16.399999999999999</v>
      </c>
      <c r="F98" s="27">
        <v>9.9</v>
      </c>
    </row>
    <row r="99" spans="1:6" s="31" customFormat="1" ht="15" customHeight="1" x14ac:dyDescent="0.3">
      <c r="A99" s="26"/>
      <c r="B99" s="30"/>
      <c r="C99" s="27"/>
      <c r="D99" s="36"/>
      <c r="E99" s="27"/>
      <c r="F99" s="27"/>
    </row>
    <row r="100" spans="1:6" s="31" customFormat="1" ht="15" customHeight="1" x14ac:dyDescent="0.3">
      <c r="A100" s="26"/>
      <c r="B100" s="30"/>
      <c r="C100" s="27"/>
      <c r="D100" s="36"/>
      <c r="E100" s="27"/>
      <c r="F100" s="27"/>
    </row>
    <row r="101" spans="1:6" s="31" customFormat="1" ht="12.75" customHeight="1" x14ac:dyDescent="0.35">
      <c r="A101" s="7"/>
      <c r="B101"/>
      <c r="C101"/>
      <c r="D101"/>
      <c r="E101"/>
      <c r="F101"/>
    </row>
    <row r="106" spans="1:6" x14ac:dyDescent="0.35">
      <c r="A106" s="8"/>
    </row>
  </sheetData>
  <pageMargins left="0.62992125984251968" right="0.62992125984251968" top="0.74803149606299213" bottom="0.74803149606299213" header="0.31496062992125984" footer="0.31496062992125984"/>
  <pageSetup paperSize="9" orientation="portrait" r:id="rId1"/>
  <rowBreaks count="1" manualBreakCount="1">
    <brk id="5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6954BED1284445A3E7792D8C9452B7" ma:contentTypeVersion="12" ma:contentTypeDescription="Create a new document." ma:contentTypeScope="" ma:versionID="c1b2296a8fba44b48b4b030b87e6ca37">
  <xsd:schema xmlns:xsd="http://www.w3.org/2001/XMLSchema" xmlns:xs="http://www.w3.org/2001/XMLSchema" xmlns:p="http://schemas.microsoft.com/office/2006/metadata/properties" xmlns:ns3="ec81e080-a2f0-4c68-be3f-f881c18c0a08" xmlns:ns4="5b29443c-728e-4a2c-9ac2-d71d4de792bb" targetNamespace="http://schemas.microsoft.com/office/2006/metadata/properties" ma:root="true" ma:fieldsID="76a6fe8c35d1473c9333124e7365993a" ns3:_="" ns4:_="">
    <xsd:import namespace="ec81e080-a2f0-4c68-be3f-f881c18c0a08"/>
    <xsd:import namespace="5b29443c-728e-4a2c-9ac2-d71d4de792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1e080-a2f0-4c68-be3f-f881c18c0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9443c-728e-4a2c-9ac2-d71d4de792b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B6AFAB-140E-46F7-837F-7E4B69E4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81e080-a2f0-4c68-be3f-f881c18c0a08"/>
    <ds:schemaRef ds:uri="5b29443c-728e-4a2c-9ac2-d71d4de79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193A07-5E5A-4CDA-ADFB-7BACB455CF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04FBDD-48CC-43DC-AC6D-DB60B8697FA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c81e080-a2f0-4c68-be3f-f881c18c0a08"/>
    <ds:schemaRef ds:uri="http://purl.org/dc/elements/1.1/"/>
    <ds:schemaRef ds:uri="http://schemas.microsoft.com/office/2006/metadata/properties"/>
    <ds:schemaRef ds:uri="5b29443c-728e-4a2c-9ac2-d71d4de792b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Key figures by year, the Group</vt:lpstr>
      <vt:lpstr>Q Income statements, the Group</vt:lpstr>
      <vt:lpstr>Q Consolidated cash-flow</vt:lpstr>
      <vt:lpstr>Q Key figures Operating segm.</vt:lpstr>
      <vt:lpstr>Q Sales geographic market</vt:lpstr>
      <vt:lpstr>Fullständig femårsöversikt webb</vt:lpstr>
      <vt:lpstr>'Fullständig femårsöversikt webb'!Print_Area</vt:lpstr>
      <vt:lpstr>'Key figures by year, the Group'!Print_Area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Five-year summary Sectra AB Annual report 2015/2016 English version</dc:title>
  <dc:subject>DOC-HPEN-AAQEHD-0.2</dc:subject>
  <dc:creator>Helena Pettersson/SECTRA Imtec AB</dc:creator>
  <dc:description>Not approved</dc:description>
  <cp:lastModifiedBy>Helena Pettersson</cp:lastModifiedBy>
  <cp:lastPrinted>2019-06-25T07:56:44Z</cp:lastPrinted>
  <dcterms:created xsi:type="dcterms:W3CDTF">2013-04-05T07:35:30Z</dcterms:created>
  <dcterms:modified xsi:type="dcterms:W3CDTF">2020-06-03T06:04:21Z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ctraDoc_ApprovedBy">
    <vt:lpwstr/>
  </property>
  <property fmtid="{D5CDD505-2E9C-101B-9397-08002B2CF9AE}" pid="3" name="SectraDoc_Title">
    <vt:lpwstr>Five-year summary Sectra AB Annual report 2015/2016 English version</vt:lpwstr>
  </property>
  <property fmtid="{D5CDD505-2E9C-101B-9397-08002B2CF9AE}" pid="4" name="SectraDoc_DocumentID">
    <vt:lpwstr>DOC-HPEN-AAQEHD-0.2</vt:lpwstr>
  </property>
  <property fmtid="{D5CDD505-2E9C-101B-9397-08002B2CF9AE}" pid="5" name="SectraDoc_Author">
    <vt:lpwstr>Helena Pettersson/SECTRA Imtec AB</vt:lpwstr>
  </property>
  <property fmtid="{D5CDD505-2E9C-101B-9397-08002B2CF9AE}" pid="6" name="SectraDoc_Projects">
    <vt:lpwstr/>
  </property>
  <property fmtid="{D5CDD505-2E9C-101B-9397-08002B2CF9AE}" pid="7" name="SectraDoc_Products">
    <vt:lpwstr/>
  </property>
  <property fmtid="{D5CDD505-2E9C-101B-9397-08002B2CF9AE}" pid="8" name="SectraDoc_BasedOnTemplateID">
    <vt:lpwstr/>
  </property>
  <property fmtid="{D5CDD505-2E9C-101B-9397-08002B2CF9AE}" pid="9" name="SectraDoc_SecurityLevel">
    <vt:lpwstr>Confidential</vt:lpwstr>
  </property>
  <property fmtid="{D5CDD505-2E9C-101B-9397-08002B2CF9AE}" pid="10" name="SectraDoc_Status">
    <vt:lpwstr>2</vt:lpwstr>
  </property>
  <property fmtid="{D5CDD505-2E9C-101B-9397-08002B2CF9AE}" pid="11" name="ContentTypeId">
    <vt:lpwstr>0x010100FA6954BED1284445A3E7792D8C9452B7</vt:lpwstr>
  </property>
</Properties>
</file>