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haj\OneDrive - Sectra\Documents\Styrelsen\20200303 Styrelsemote\Final reports\"/>
    </mc:Choice>
  </mc:AlternateContent>
  <xr:revisionPtr revIDLastSave="0" documentId="10_ncr:8000_{FC926D80-B447-4518-BD77-B9BEB819B7B6}" xr6:coauthVersionLast="45" xr6:coauthVersionMax="45" xr10:uidLastSave="{00000000-0000-0000-0000-000000000000}"/>
  <bookViews>
    <workbookView xWindow="-110" yWindow="-10910" windowWidth="19420" windowHeight="10420" activeTab="1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5" l="1"/>
  <c r="B30" i="3"/>
  <c r="B29" i="3"/>
  <c r="B25" i="3"/>
  <c r="B23" i="3"/>
  <c r="B20" i="3"/>
  <c r="B18" i="3"/>
  <c r="B15" i="3"/>
  <c r="B13" i="3"/>
  <c r="B10" i="3"/>
  <c r="B8" i="3"/>
  <c r="B9" i="4" l="1"/>
  <c r="B14" i="4" s="1"/>
  <c r="B35" i="6"/>
  <c r="C11" i="5" l="1"/>
  <c r="C29" i="3"/>
  <c r="C30" i="3"/>
  <c r="C25" i="3"/>
  <c r="C23" i="3"/>
  <c r="C20" i="3"/>
  <c r="C18" i="3"/>
  <c r="C15" i="3"/>
  <c r="C13" i="3"/>
  <c r="C10" i="3"/>
  <c r="C8" i="3"/>
  <c r="C9" i="4"/>
  <c r="C14" i="4" s="1"/>
  <c r="C35" i="6" l="1"/>
  <c r="D29" i="3" l="1"/>
  <c r="D11" i="5" l="1"/>
  <c r="D25" i="3"/>
  <c r="D20" i="3"/>
  <c r="D15" i="3"/>
  <c r="D10" i="3"/>
  <c r="D30" i="3"/>
  <c r="D23" i="3"/>
  <c r="D18" i="3"/>
  <c r="D13" i="3"/>
  <c r="D8" i="3"/>
  <c r="L9" i="4"/>
  <c r="L14" i="4" s="1"/>
  <c r="K9" i="4"/>
  <c r="K14" i="4" s="1"/>
  <c r="J9" i="4"/>
  <c r="J14" i="4" s="1"/>
  <c r="I9" i="4"/>
  <c r="I14" i="4" s="1"/>
  <c r="H9" i="4"/>
  <c r="H14" i="4" s="1"/>
  <c r="G9" i="4"/>
  <c r="G14" i="4" s="1"/>
  <c r="F9" i="4"/>
  <c r="F14" i="4" s="1"/>
  <c r="E9" i="4"/>
  <c r="E14" i="4" s="1"/>
  <c r="D9" i="4"/>
  <c r="D14" i="4" s="1"/>
  <c r="D35" i="6"/>
  <c r="E35" i="6"/>
  <c r="H26" i="3" l="1"/>
  <c r="P29" i="3" l="1"/>
  <c r="M16" i="6" l="1"/>
  <c r="M19" i="6" s="1"/>
  <c r="P13" i="6"/>
  <c r="P35" i="6" s="1"/>
  <c r="O13" i="6"/>
  <c r="O16" i="6" s="1"/>
  <c r="O19" i="6" s="1"/>
  <c r="M13" i="6"/>
  <c r="M35" i="6" s="1"/>
  <c r="L13" i="6"/>
  <c r="L35" i="6" s="1"/>
  <c r="K13" i="6"/>
  <c r="K16" i="6" s="1"/>
  <c r="K19" i="6" s="1"/>
  <c r="J13" i="6"/>
  <c r="J16" i="6" s="1"/>
  <c r="J19" i="6" s="1"/>
  <c r="I13" i="6"/>
  <c r="I16" i="6" s="1"/>
  <c r="I19" i="6" s="1"/>
  <c r="H13" i="6"/>
  <c r="H35" i="6" s="1"/>
  <c r="G13" i="6"/>
  <c r="G16" i="6" s="1"/>
  <c r="G19" i="6" s="1"/>
  <c r="F13" i="6"/>
  <c r="F16" i="6" s="1"/>
  <c r="F19" i="6" s="1"/>
  <c r="N12" i="6"/>
  <c r="N13" i="6" s="1"/>
  <c r="N16" i="6" s="1"/>
  <c r="N19" i="6" s="1"/>
  <c r="J11" i="5"/>
  <c r="I11" i="5"/>
  <c r="P7" i="5"/>
  <c r="P11" i="5" s="1"/>
  <c r="O7" i="5"/>
  <c r="O11" i="5" s="1"/>
  <c r="N7" i="5"/>
  <c r="N11" i="5" s="1"/>
  <c r="M7" i="5"/>
  <c r="M11" i="5" s="1"/>
  <c r="L11" i="5"/>
  <c r="K11" i="5"/>
  <c r="H7" i="5"/>
  <c r="H11" i="5" s="1"/>
  <c r="G7" i="5"/>
  <c r="G11" i="5" s="1"/>
  <c r="F7" i="5"/>
  <c r="F11" i="5" s="1"/>
  <c r="I35" i="6" l="1"/>
  <c r="H16" i="6"/>
  <c r="H19" i="6" s="1"/>
  <c r="P16" i="6"/>
  <c r="P19" i="6" s="1"/>
  <c r="F35" i="6"/>
  <c r="J35" i="6"/>
  <c r="N35" i="6"/>
  <c r="G35" i="6"/>
  <c r="K35" i="6"/>
  <c r="O35" i="6"/>
  <c r="L16" i="6"/>
  <c r="L19" i="6" s="1"/>
  <c r="P30" i="3" l="1"/>
  <c r="O30" i="3"/>
  <c r="N30" i="3"/>
  <c r="M30" i="3"/>
  <c r="L30" i="3"/>
  <c r="K30" i="3"/>
  <c r="J30" i="3"/>
  <c r="I30" i="3"/>
  <c r="H30" i="3"/>
  <c r="G30" i="3"/>
  <c r="F30" i="3"/>
  <c r="E30" i="3"/>
  <c r="O29" i="3"/>
  <c r="N29" i="3"/>
  <c r="M29" i="3"/>
  <c r="L29" i="3"/>
  <c r="K29" i="3"/>
  <c r="J29" i="3"/>
  <c r="I29" i="3"/>
  <c r="H29" i="3"/>
  <c r="G29" i="3"/>
  <c r="F29" i="3"/>
  <c r="E29" i="3"/>
  <c r="P23" i="3"/>
  <c r="O23" i="3"/>
  <c r="N23" i="3"/>
  <c r="M23" i="3"/>
  <c r="L23" i="3"/>
  <c r="K23" i="3"/>
  <c r="J23" i="3"/>
  <c r="I23" i="3"/>
  <c r="H23" i="3"/>
  <c r="G23" i="3"/>
  <c r="F23" i="3"/>
  <c r="E23" i="3"/>
  <c r="P18" i="3"/>
  <c r="O18" i="3"/>
  <c r="N18" i="3"/>
  <c r="M18" i="3"/>
  <c r="L18" i="3"/>
  <c r="K18" i="3"/>
  <c r="J18" i="3"/>
  <c r="I18" i="3"/>
  <c r="H18" i="3"/>
  <c r="G18" i="3"/>
  <c r="F18" i="3"/>
  <c r="E18" i="3"/>
  <c r="P13" i="3"/>
  <c r="O13" i="3"/>
  <c r="N13" i="3"/>
  <c r="M13" i="3"/>
  <c r="L13" i="3"/>
  <c r="K13" i="3"/>
  <c r="J13" i="3"/>
  <c r="I13" i="3"/>
  <c r="H13" i="3"/>
  <c r="G13" i="3"/>
  <c r="F13" i="3"/>
  <c r="E13" i="3"/>
  <c r="P8" i="3"/>
  <c r="O8" i="3"/>
  <c r="N8" i="3"/>
  <c r="M8" i="3"/>
  <c r="L8" i="3"/>
  <c r="K8" i="3"/>
  <c r="J8" i="3"/>
  <c r="I8" i="3"/>
  <c r="H8" i="3"/>
  <c r="G8" i="3"/>
  <c r="F8" i="3"/>
  <c r="E8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<sst xmlns="http://schemas.openxmlformats.org/spreadsheetml/2006/main" count="537" uniqueCount="307">
  <si>
    <t>2011/2012</t>
  </si>
  <si>
    <t>2010/2011</t>
  </si>
  <si>
    <t>2009/2010</t>
  </si>
  <si>
    <t>2008/2009</t>
  </si>
  <si>
    <t>2012/2013</t>
  </si>
  <si>
    <t>36 842 088</t>
  </si>
  <si>
    <t>103 465</t>
  </si>
  <si>
    <t>823 090</t>
  </si>
  <si>
    <t>Five year summary</t>
  </si>
  <si>
    <t>Depreciation</t>
  </si>
  <si>
    <t>Net earnings for the year from remaining operations</t>
  </si>
  <si>
    <t>Profit/loss from discontinued operations</t>
  </si>
  <si>
    <t>Net earnings/loss for the year</t>
  </si>
  <si>
    <t>Profitability</t>
  </si>
  <si>
    <t>Return on total capital, incl. discontinued operations, %</t>
  </si>
  <si>
    <t>Return on working capital, incl. discontinued operations, %</t>
  </si>
  <si>
    <t>Return on equity, incl. discontinued operations, %</t>
  </si>
  <si>
    <t>Value added, SEK million</t>
  </si>
  <si>
    <t>Working capital, SEK million</t>
  </si>
  <si>
    <t>Solvency, %</t>
  </si>
  <si>
    <t>Debt ratio</t>
  </si>
  <si>
    <t>Investments, SEK million</t>
  </si>
  <si>
    <t>Employees</t>
  </si>
  <si>
    <t>No. of employees, average</t>
  </si>
  <si>
    <t>No. of employees at fiscal year-end</t>
  </si>
  <si>
    <t>Sales per employee, SEK million</t>
  </si>
  <si>
    <t>Value added per employee, SEK million</t>
  </si>
  <si>
    <t>Data per share</t>
  </si>
  <si>
    <t>Dividend yield, %</t>
  </si>
  <si>
    <t xml:space="preserve">Earnings per share, SEK </t>
  </si>
  <si>
    <t>Cash flow per share, SEK</t>
  </si>
  <si>
    <t>Cash flow per share, incl. discontinued operations, SEK</t>
  </si>
  <si>
    <t>Equity per share, SEK</t>
  </si>
  <si>
    <t>Average number of shares</t>
  </si>
  <si>
    <t>Share price at fiscal year-end, SEK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</si>
  <si>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</si>
  <si>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</si>
  <si>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</si>
  <si>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</si>
  <si>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</si>
  <si>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</si>
  <si>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</si>
  <si>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</si>
  <si>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</si>
  <si>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</si>
  <si>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</si>
  <si>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</si>
  <si>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</si>
  <si>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</si>
  <si>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</si>
  <si>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</si>
  <si>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</si>
  <si>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</si>
  <si>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 xml:space="preserve">Equity  </t>
  </si>
  <si>
    <t>Provisions</t>
  </si>
  <si>
    <t>Long-term liabilities</t>
  </si>
  <si>
    <t>Current liabilities</t>
  </si>
  <si>
    <t>Amounts in SEK thousands unless otherwise stated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</si>
  <si>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</si>
  <si>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</si>
  <si>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Capitalized work for own use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</si>
  <si>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</si>
  <si>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</si>
  <si>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Net financial items</t>
  </si>
  <si>
    <t>Profit after financial items</t>
  </si>
  <si>
    <t>Income tax</t>
  </si>
  <si>
    <t>31.5</t>
  </si>
  <si>
    <t>9.9</t>
  </si>
  <si>
    <t>16.1</t>
  </si>
  <si>
    <t>15.4</t>
  </si>
  <si>
    <t>14.5</t>
  </si>
  <si>
    <t>18.7</t>
  </si>
  <si>
    <t>17.2</t>
  </si>
  <si>
    <t>10.5</t>
  </si>
  <si>
    <t>9.3</t>
  </si>
  <si>
    <t>15.3</t>
  </si>
  <si>
    <t>15.5</t>
  </si>
  <si>
    <t>10.6</t>
  </si>
  <si>
    <t>25.7</t>
  </si>
  <si>
    <t>7.9</t>
  </si>
  <si>
    <t>40.8</t>
  </si>
  <si>
    <t>-0.7</t>
  </si>
  <si>
    <t>2.5</t>
  </si>
  <si>
    <t>7.4</t>
  </si>
  <si>
    <t>11.6</t>
  </si>
  <si>
    <t>59.7</t>
  </si>
  <si>
    <t>-1.1</t>
  </si>
  <si>
    <t>3.9</t>
  </si>
  <si>
    <t>8.6</t>
  </si>
  <si>
    <t>-1.6</t>
  </si>
  <si>
    <t>2.9</t>
  </si>
  <si>
    <t>8.7</t>
  </si>
  <si>
    <t>502.1</t>
  </si>
  <si>
    <t>488.9</t>
  </si>
  <si>
    <t>475.5</t>
  </si>
  <si>
    <t>504.1</t>
  </si>
  <si>
    <t>491.2</t>
  </si>
  <si>
    <t>592.9</t>
  </si>
  <si>
    <t>642.1</t>
  </si>
  <si>
    <t>645.4</t>
  </si>
  <si>
    <t>2.6</t>
  </si>
  <si>
    <t>3.4</t>
  </si>
  <si>
    <t>2.1</t>
  </si>
  <si>
    <t>61.4</t>
  </si>
  <si>
    <t>69.4</t>
  </si>
  <si>
    <t>62.2</t>
  </si>
  <si>
    <t>59.4</t>
  </si>
  <si>
    <t>0.04</t>
  </si>
  <si>
    <t>0.07</t>
  </si>
  <si>
    <t>76.2</t>
  </si>
  <si>
    <t>31.1</t>
  </si>
  <si>
    <t>42.9</t>
  </si>
  <si>
    <t>66.8</t>
  </si>
  <si>
    <t>67.7</t>
  </si>
  <si>
    <t>1.6</t>
  </si>
  <si>
    <t>1.7</t>
  </si>
  <si>
    <t>1.1</t>
  </si>
  <si>
    <t>14.7</t>
  </si>
  <si>
    <t>1.68</t>
  </si>
  <si>
    <t>2.52</t>
  </si>
  <si>
    <t>1.31</t>
  </si>
  <si>
    <t>2.28</t>
  </si>
  <si>
    <t>1.65</t>
  </si>
  <si>
    <t>2.46</t>
  </si>
  <si>
    <t>1.29</t>
  </si>
  <si>
    <t>2.24</t>
  </si>
  <si>
    <t>3.84</t>
  </si>
  <si>
    <t>4.17</t>
  </si>
  <si>
    <t>2.77</t>
  </si>
  <si>
    <t>5.44</t>
  </si>
  <si>
    <t>3.34</t>
  </si>
  <si>
    <t>1.02</t>
  </si>
  <si>
    <t>2.55</t>
  </si>
  <si>
    <t>3.53</t>
  </si>
  <si>
    <t>4.05</t>
  </si>
  <si>
    <t>2.19</t>
  </si>
  <si>
    <t>2.73</t>
  </si>
  <si>
    <t>5.37</t>
  </si>
  <si>
    <t>3.24</t>
  </si>
  <si>
    <t>0.68</t>
  </si>
  <si>
    <t>1.01</t>
  </si>
  <si>
    <t>17.94</t>
  </si>
  <si>
    <t>21.37</t>
  </si>
  <si>
    <t>15.46</t>
  </si>
  <si>
    <t>16.36</t>
  </si>
  <si>
    <t>16.26</t>
  </si>
  <si>
    <t>17.55</t>
  </si>
  <si>
    <t>20.77</t>
  </si>
  <si>
    <t>15.13</t>
  </si>
  <si>
    <t>16.11</t>
  </si>
  <si>
    <t>16.06</t>
  </si>
  <si>
    <t>53.0</t>
  </si>
  <si>
    <t>1.0</t>
  </si>
  <si>
    <t>822.0</t>
  </si>
  <si>
    <t>58.0</t>
  </si>
  <si>
    <t>13.0</t>
  </si>
  <si>
    <t>9.0</t>
  </si>
  <si>
    <t>15.0</t>
  </si>
  <si>
    <t>2.0</t>
  </si>
  <si>
    <t>61.0</t>
  </si>
  <si>
    <t>3.90</t>
  </si>
  <si>
    <t>5.0</t>
  </si>
  <si>
    <t>0.70</t>
  </si>
  <si>
    <t>3.60</t>
  </si>
  <si>
    <t>Sales, earnings and order bookings</t>
  </si>
  <si>
    <t>Annual growth</t>
  </si>
  <si>
    <t>Average growth, 7-year period</t>
  </si>
  <si>
    <t>Profit after financial items (EBT)</t>
  </si>
  <si>
    <t>Order bookings</t>
  </si>
  <si>
    <t>Funding and working capital</t>
  </si>
  <si>
    <t>of which goodwill</t>
  </si>
  <si>
    <t>of which other intangible and tangible fixed assets</t>
  </si>
  <si>
    <t>of which shares and participations in associated companies</t>
  </si>
  <si>
    <t>Liquidity ratio, multiple</t>
  </si>
  <si>
    <t>Cash flow</t>
  </si>
  <si>
    <t>Cash flow from investment activity</t>
  </si>
  <si>
    <t>Cash flow from financing activity</t>
  </si>
  <si>
    <t>Cash flow for the year</t>
  </si>
  <si>
    <t>Operating cash flow</t>
  </si>
  <si>
    <t>P/E ratio, multiple</t>
  </si>
  <si>
    <t>Total equity and liabilities</t>
  </si>
  <si>
    <t>Cash flow from operating activities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</si>
  <si>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</si>
  <si>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Equity and Liabilities</t>
  </si>
  <si>
    <t xml:space="preserve"> -0.7</t>
  </si>
  <si>
    <t xml:space="preserve">Net sales </t>
  </si>
  <si>
    <t xml:space="preserve">Operating profit (EBIT) </t>
  </si>
  <si>
    <t>12.6</t>
  </si>
  <si>
    <t>4.5</t>
  </si>
  <si>
    <t>Impairment</t>
  </si>
  <si>
    <t>4.1</t>
  </si>
  <si>
    <t>Net profit for the year</t>
  </si>
  <si>
    <t>Operating margin, %</t>
  </si>
  <si>
    <t>Profit margin, %</t>
  </si>
  <si>
    <t>of which, goodwill</t>
  </si>
  <si>
    <t>of which, other intangible and tangible fixed assets</t>
  </si>
  <si>
    <r>
      <t>No. of shares at fiscal year-end</t>
    </r>
    <r>
      <rPr>
        <vertAlign val="superscript"/>
        <sz val="8"/>
        <rFont val="Arial"/>
        <family val="2"/>
      </rPr>
      <t>1</t>
    </r>
  </si>
  <si>
    <r>
      <t>Equity per share after full dilution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</si>
  <si>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>Earnings per share after dilution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</si>
  <si>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r>
      <t>Dividend per share/redemption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</si>
  <si>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2016/2017</t>
  </si>
  <si>
    <t>2015/2016</t>
  </si>
  <si>
    <t>Net profit for the year from remaining operations</t>
  </si>
  <si>
    <t>4.0</t>
  </si>
  <si>
    <t>-3.0</t>
  </si>
  <si>
    <r>
      <t xml:space="preserve">Profit from discontinued operations </t>
    </r>
    <r>
      <rPr>
        <vertAlign val="superscript"/>
        <sz val="8"/>
        <rFont val="Arial"/>
        <family val="2"/>
      </rPr>
      <t>5</t>
    </r>
  </si>
  <si>
    <r>
      <t>Earnings per share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SEK</t>
    </r>
  </si>
  <si>
    <r>
      <t>Earnings per share after dilution incl. discontinued operations</t>
    </r>
    <r>
      <rPr>
        <vertAlign val="superscript"/>
        <sz val="8"/>
        <rFont val="Arial"/>
        <family val="2"/>
      </rPr>
      <t>2,5</t>
    </r>
    <r>
      <rPr>
        <sz val="8"/>
        <rFont val="Arial"/>
        <family val="2"/>
      </rPr>
      <t>, SEK</t>
    </r>
  </si>
  <si>
    <t>Annual growth,%</t>
  </si>
  <si>
    <r>
      <t>Return on total capital,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</si>
  <si>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r>
      <t>Return on working capital,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</si>
  <si>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r>
      <t>Return on equity, incl. discontinued operations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, %</t>
    </r>
  </si>
  <si>
    <t>SEK thousands unless otherwise stated.</t>
  </si>
  <si>
    <t>Equity/assets ratio, %</t>
  </si>
  <si>
    <t>2017/2018</t>
  </si>
  <si>
    <t>2018/2019</t>
  </si>
  <si>
    <t>16.9</t>
  </si>
  <si>
    <t>7.5</t>
  </si>
  <si>
    <t>12.4</t>
  </si>
  <si>
    <r>
      <t xml:space="preserve">2014/2015 </t>
    </r>
    <r>
      <rPr>
        <b/>
        <vertAlign val="superscript"/>
        <sz val="8"/>
        <rFont val="Arial"/>
        <family val="2"/>
      </rPr>
      <t>6</t>
    </r>
  </si>
  <si>
    <r>
      <t xml:space="preserve">2013/2014 </t>
    </r>
    <r>
      <rPr>
        <b/>
        <vertAlign val="superscript"/>
        <sz val="8"/>
        <rFont val="Arial"/>
        <family val="2"/>
      </rPr>
      <t>6</t>
    </r>
  </si>
  <si>
    <r>
      <t xml:space="preserve">2012/2013 </t>
    </r>
    <r>
      <rPr>
        <b/>
        <vertAlign val="superscript"/>
        <sz val="8"/>
        <rFont val="Arial"/>
        <family val="2"/>
      </rPr>
      <t>6</t>
    </r>
  </si>
  <si>
    <r>
      <t xml:space="preserve">2011/2012 </t>
    </r>
    <r>
      <rPr>
        <b/>
        <vertAlign val="superscript"/>
        <sz val="8"/>
        <rFont val="Arial"/>
        <family val="2"/>
      </rPr>
      <t>4,6</t>
    </r>
  </si>
  <si>
    <r>
      <t xml:space="preserve">2010/2011 </t>
    </r>
    <r>
      <rPr>
        <b/>
        <vertAlign val="superscript"/>
        <sz val="8"/>
        <rFont val="Arial"/>
        <family val="2"/>
      </rPr>
      <t>6</t>
    </r>
  </si>
  <si>
    <r>
      <t xml:space="preserve">2009/2010 </t>
    </r>
    <r>
      <rPr>
        <b/>
        <vertAlign val="superscript"/>
        <sz val="8"/>
        <rFont val="Arial"/>
        <family val="2"/>
      </rPr>
      <t>6</t>
    </r>
  </si>
  <si>
    <r>
      <t xml:space="preserve">Investments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 million</t>
    </r>
  </si>
  <si>
    <r>
      <t xml:space="preserve">Cash flow from financing activities </t>
    </r>
    <r>
      <rPr>
        <vertAlign val="superscript"/>
        <sz val="8"/>
        <rFont val="Arial"/>
        <family val="2"/>
      </rPr>
      <t>7</t>
    </r>
  </si>
  <si>
    <r>
      <t xml:space="preserve">Cash flow from investing activities </t>
    </r>
    <r>
      <rPr>
        <vertAlign val="superscript"/>
        <sz val="8"/>
        <rFont val="Arial"/>
        <family val="2"/>
      </rPr>
      <t>7</t>
    </r>
  </si>
  <si>
    <r>
      <t xml:space="preserve">Operating cash flow </t>
    </r>
    <r>
      <rPr>
        <vertAlign val="superscript"/>
        <sz val="8"/>
        <rFont val="Arial"/>
        <family val="2"/>
      </rPr>
      <t>7</t>
    </r>
  </si>
  <si>
    <r>
      <t xml:space="preserve">Cash flow from operating activities </t>
    </r>
    <r>
      <rPr>
        <vertAlign val="superscript"/>
        <sz val="8"/>
        <rFont val="Arial"/>
        <family val="2"/>
      </rPr>
      <t>7</t>
    </r>
  </si>
  <si>
    <r>
      <t xml:space="preserve">Cash flow per share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</t>
    </r>
  </si>
  <si>
    <r>
      <t xml:space="preserve">Cash flow per share, incl. discontinued operations </t>
    </r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, SEK</t>
    </r>
  </si>
  <si>
    <r>
      <t>Cash flow per share after dilution</t>
    </r>
    <r>
      <rPr>
        <vertAlign val="superscript"/>
        <sz val="8"/>
        <rFont val="Arial"/>
        <family val="2"/>
      </rPr>
      <t>2,7</t>
    </r>
    <r>
      <rPr>
        <sz val="8"/>
        <rFont val="Arial"/>
        <family val="2"/>
      </rPr>
      <t>, SEK</t>
    </r>
  </si>
  <si>
    <r>
      <t>Cash flow per share after dilution incl. discontinued operations</t>
    </r>
    <r>
      <rPr>
        <vertAlign val="superscript"/>
        <sz val="8"/>
        <rFont val="Arial"/>
        <family val="2"/>
      </rPr>
      <t>2,5,7</t>
    </r>
    <r>
      <rPr>
        <sz val="8"/>
        <rFont val="Arial"/>
        <family val="2"/>
      </rPr>
      <t>, SEK</t>
    </r>
  </si>
  <si>
    <t>Imaging IT Solutions</t>
  </si>
  <si>
    <t>Secure Communications</t>
  </si>
  <si>
    <t>Business Innovation</t>
  </si>
  <si>
    <t>38 352 871</t>
  </si>
  <si>
    <t>38 119 669</t>
  </si>
  <si>
    <t>38 530 851</t>
  </si>
  <si>
    <t>38 515 550</t>
  </si>
  <si>
    <t xml:space="preserve">Gross margin, % </t>
  </si>
  <si>
    <r>
      <t xml:space="preserve">Cash flow for the year </t>
    </r>
    <r>
      <rPr>
        <vertAlign val="superscript"/>
        <sz val="8"/>
        <color theme="1"/>
        <rFont val="Arial"/>
        <family val="2"/>
      </rPr>
      <t>7</t>
    </r>
  </si>
  <si>
    <r>
      <t>Cash flow from discontinued operations</t>
    </r>
    <r>
      <rPr>
        <vertAlign val="superscript"/>
        <sz val="8"/>
        <color theme="1"/>
        <rFont val="Arial"/>
        <family val="2"/>
      </rPr>
      <t>7</t>
    </r>
  </si>
  <si>
    <t>SEK thousand</t>
  </si>
  <si>
    <t>Net sales</t>
  </si>
  <si>
    <t>Other operating income</t>
  </si>
  <si>
    <t>Goods for resale</t>
  </si>
  <si>
    <t>Personnel costs</t>
  </si>
  <si>
    <t>Other external costs</t>
  </si>
  <si>
    <t>Depreciation/amortization and impairment</t>
  </si>
  <si>
    <t>Operating profit</t>
  </si>
  <si>
    <t>Reversal of contingent consideration</t>
  </si>
  <si>
    <t>Profit after net financial items</t>
  </si>
  <si>
    <t>Taxes</t>
  </si>
  <si>
    <t>Profit for the period</t>
  </si>
  <si>
    <t>Profit for the period attributable to:</t>
  </si>
  <si>
    <t>Parent Company owners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</si>
  <si>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</si>
  <si>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</si>
  <si>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</si>
  <si>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</si>
  <si>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</si>
  <si>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</si>
  <si>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</si>
  <si>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</si>
  <si>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Order bookings, SEK million</t>
  </si>
  <si>
    <t>Sales and Operating profit/loss by business segment</t>
  </si>
  <si>
    <t>Sales</t>
  </si>
  <si>
    <t>Operating profit/loss</t>
  </si>
  <si>
    <t>Operating loss</t>
  </si>
  <si>
    <t xml:space="preserve">Sales </t>
  </si>
  <si>
    <t>Total Sales</t>
  </si>
  <si>
    <t>Total Operating profit</t>
  </si>
  <si>
    <t>Sales by geographic market</t>
  </si>
  <si>
    <t>Sweden</t>
  </si>
  <si>
    <t>United States</t>
  </si>
  <si>
    <t>United Kingdom</t>
  </si>
  <si>
    <t>Netherlands</t>
  </si>
  <si>
    <t>Rest of Europe</t>
  </si>
  <si>
    <t>Rest of World</t>
  </si>
  <si>
    <t>Total</t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</si>
  <si>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</si>
  <si>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</si>
  <si>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</si>
  <si>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</si>
  <si>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</si>
  <si>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</si>
  <si>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</si>
  <si>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</si>
  <si>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</si>
  <si>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</si>
  <si>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SEK million</t>
  </si>
  <si>
    <t>Fiscal year</t>
  </si>
  <si>
    <t>2017/2016</t>
  </si>
  <si>
    <t>Consolidated income statements for the Group</t>
  </si>
  <si>
    <t>Q4</t>
  </si>
  <si>
    <t>Q3</t>
  </si>
  <si>
    <t>Q1</t>
  </si>
  <si>
    <t>Q2</t>
  </si>
  <si>
    <t>Ten-year summary of key figures for the Sectra Group</t>
  </si>
  <si>
    <t>Other operations</t>
  </si>
  <si>
    <t>Group eliminations</t>
  </si>
  <si>
    <r>
      <t xml:space="preserve">Fiscal year, </t>
    </r>
    <r>
      <rPr>
        <sz val="9"/>
        <color theme="1"/>
        <rFont val="Arial"/>
        <family val="2"/>
      </rPr>
      <t>SEK million</t>
    </r>
  </si>
  <si>
    <t>2019/2020</t>
  </si>
  <si>
    <t>Last updated: August, 2019</t>
  </si>
  <si>
    <t>Non-controlling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</si>
</sst>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5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9"/>
      <color rgb="FFFF0000"/>
      <name val="Calibri"/>
      <family val="2"/>
      <scheme val="minor"/>
    </font>
    <font>
      <b/>
      <vertAlign val="superscript"/>
      <sz val="8"/>
      <name val="Arial"/>
      <family val="2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0" applyFont="1"/>
    <xf numFmtId="0" fontId="27" fillId="0" borderId="2" xfId="0" applyFont="1" applyBorder="1" applyAlignment="1">
      <alignment vertical="center"/>
    </xf>
    <xf numFmtId="3" fontId="27" fillId="0" borderId="2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27" fillId="0" borderId="2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justify" vertical="center" wrapText="1"/>
    </xf>
    <xf numFmtId="164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right" wrapText="1"/>
    </xf>
    <xf numFmtId="0" fontId="27" fillId="0" borderId="3" xfId="0" applyFont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3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27" fillId="0" borderId="3" xfId="0" applyFont="1" applyBorder="1" applyAlignment="1">
      <alignment vertical="center" wrapText="1"/>
    </xf>
    <xf numFmtId="2" fontId="27" fillId="0" borderId="2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4" fillId="0" borderId="0" xfId="0" applyFont="1"/>
    <xf numFmtId="3" fontId="13" fillId="0" borderId="2" xfId="0" applyNumberFormat="1" applyFont="1" applyBorder="1" applyAlignment="1">
      <alignment horizontal="right" wrapText="1"/>
    </xf>
    <xf numFmtId="3" fontId="27" fillId="0" borderId="3" xfId="0" applyNumberFormat="1" applyFont="1" applyBorder="1"/>
    <xf numFmtId="164" fontId="27" fillId="0" borderId="3" xfId="0" quotePrefix="1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0" fontId="13" fillId="0" borderId="3" xfId="0" applyFont="1" applyBorder="1" applyAlignment="1">
      <alignment horizontal="right" vertical="center"/>
    </xf>
    <xf numFmtId="3" fontId="13" fillId="0" borderId="3" xfId="0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40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26" fillId="0" borderId="10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38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4" xfId="0" applyFont="1" applyBorder="1" applyAlignment="1">
      <alignment vertical="center" wrapText="1"/>
    </xf>
    <xf numFmtId="165" fontId="27" fillId="0" borderId="14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3" fontId="26" fillId="0" borderId="1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5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6" fillId="0" borderId="0" xfId="1" applyNumberFormat="1" applyFont="1" applyAlignment="1">
      <alignment vertical="center"/>
    </xf>
    <xf numFmtId="166" fontId="25" fillId="0" borderId="0" xfId="1" applyNumberFormat="1" applyFont="1" applyAlignment="1">
      <alignment vertical="center"/>
    </xf>
    <xf numFmtId="166" fontId="37" fillId="0" borderId="0" xfId="1" applyNumberFormat="1" applyFont="1" applyAlignment="1">
      <alignment vertical="center"/>
    </xf>
    <xf numFmtId="0" fontId="43" fillId="0" borderId="0" xfId="0" applyFont="1"/>
    <xf numFmtId="166" fontId="23" fillId="0" borderId="0" xfId="1" applyNumberFormat="1" applyFont="1" applyAlignment="1">
      <alignment vertical="center"/>
    </xf>
    <xf numFmtId="164" fontId="26" fillId="0" borderId="0" xfId="0" applyNumberFormat="1" applyFont="1" applyAlignment="1">
      <alignment horizontal="right" vertical="center"/>
    </xf>
    <xf numFmtId="0" fontId="44" fillId="0" borderId="0" xfId="0" applyFont="1"/>
    <xf numFmtId="0" fontId="46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7" fillId="0" borderId="0" xfId="0" applyFont="1"/>
    <xf numFmtId="0" fontId="42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40" fillId="0" borderId="0" xfId="0" applyNumberFormat="1" applyFont="1" applyBorder="1" applyAlignment="1">
      <alignment horizontal="right" vertical="center" wrapText="1"/>
    </xf>
    <xf numFmtId="166" fontId="45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2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wrapText="1"/>
    </xf>
    <xf numFmtId="164" fontId="13" fillId="0" borderId="2" xfId="0" applyNumberFormat="1" applyFont="1" applyFill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/>
    </xf>
    <xf numFmtId="3" fontId="13" fillId="0" borderId="3" xfId="0" quotePrefix="1" applyNumberFormat="1" applyFont="1" applyBorder="1" applyAlignment="1">
      <alignment horizontal="right"/>
    </xf>
    <xf numFmtId="0" fontId="0" fillId="0" borderId="0" xfId="0" applyFont="1"/>
    <xf numFmtId="165" fontId="27" fillId="0" borderId="8" xfId="0" applyNumberFormat="1" applyFont="1" applyFill="1" applyBorder="1" applyAlignment="1">
      <alignment horizontal="right" vertical="center" wrapText="1"/>
    </xf>
    <xf numFmtId="0" fontId="42" fillId="0" borderId="0" xfId="0" applyFont="1" applyFill="1"/>
    <xf numFmtId="0" fontId="0" fillId="0" borderId="0" xfId="0" applyFill="1"/>
    <xf numFmtId="165" fontId="13" fillId="0" borderId="5" xfId="0" applyNumberFormat="1" applyFont="1" applyBorder="1" applyAlignment="1">
      <alignment horizontal="right" vertical="center" wrapText="1"/>
    </xf>
    <xf numFmtId="165" fontId="13" fillId="0" borderId="5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13" fillId="0" borderId="8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4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horizontal="right" vertical="center" wrapText="1"/>
    </xf>
    <xf numFmtId="0" fontId="27" fillId="0" borderId="5" xfId="0" applyFont="1" applyFill="1" applyBorder="1" applyAlignment="1">
      <alignment vertical="center" wrapText="1"/>
    </xf>
    <xf numFmtId="166" fontId="13" fillId="0" borderId="5" xfId="0" applyNumberFormat="1" applyFont="1" applyBorder="1"/>
    <xf numFmtId="0" fontId="13" fillId="0" borderId="2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right" vertical="center" wrapText="1"/>
    </xf>
    <xf numFmtId="0" fontId="13" fillId="0" borderId="3" xfId="0" applyNumberFormat="1" applyFont="1" applyBorder="1" applyAlignment="1">
      <alignment horizontal="right" wrapText="1"/>
    </xf>
    <xf numFmtId="0" fontId="13" fillId="0" borderId="3" xfId="0" applyNumberFormat="1" applyFont="1" applyBorder="1" applyAlignment="1">
      <alignment horizontal="right" vertical="center"/>
    </xf>
    <xf numFmtId="0" fontId="27" fillId="0" borderId="3" xfId="0" applyNumberFormat="1" applyFont="1" applyBorder="1" applyAlignment="1">
      <alignment horizontal="right" wrapText="1"/>
    </xf>
    <xf numFmtId="0" fontId="27" fillId="0" borderId="3" xfId="0" applyNumberFormat="1" applyFont="1" applyBorder="1" applyAlignment="1">
      <alignment horizontal="right" vertical="center" wrapText="1"/>
    </xf>
    <xf numFmtId="0" fontId="27" fillId="0" borderId="3" xfId="0" quotePrefix="1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164" fontId="13" fillId="0" borderId="3" xfId="0" applyNumberFormat="1" applyFont="1" applyBorder="1" applyAlignment="1">
      <alignment horizontal="right" vertical="center"/>
    </xf>
    <xf numFmtId="0" fontId="27" fillId="0" borderId="2" xfId="0" applyNumberFormat="1" applyFont="1" applyBorder="1" applyAlignment="1">
      <alignment horizontal="right" vertical="center" wrapText="1"/>
    </xf>
    <xf numFmtId="1" fontId="27" fillId="0" borderId="2" xfId="0" applyNumberFormat="1" applyFont="1" applyBorder="1" applyAlignment="1">
      <alignment horizontal="right" vertical="center" wrapText="1"/>
    </xf>
    <xf numFmtId="0" fontId="50" fillId="0" borderId="0" xfId="0" applyFont="1" applyAlignment="1"/>
    <xf numFmtId="49" fontId="9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Border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3" xfId="0" applyFont="1" applyBorder="1" applyAlignment="1">
      <alignment horizontal="justify" vertical="center" wrapText="1"/>
    </xf>
    <xf numFmtId="49" fontId="26" fillId="0" borderId="13" xfId="0" applyNumberFormat="1" applyFont="1" applyBorder="1" applyAlignment="1">
      <alignment horizontal="right" vertical="center"/>
    </xf>
    <xf numFmtId="0" fontId="13" fillId="0" borderId="11" xfId="0" applyFont="1" applyBorder="1"/>
    <xf numFmtId="0" fontId="13" fillId="0" borderId="0" xfId="0" applyFont="1" applyBorder="1"/>
    <xf numFmtId="0" fontId="0" fillId="0" borderId="0" xfId="0" applyBorder="1"/>
    <xf numFmtId="0" fontId="27" fillId="0" borderId="6" xfId="0" applyFont="1" applyFill="1" applyBorder="1" applyAlignment="1">
      <alignment vertical="center" wrapText="1"/>
    </xf>
    <xf numFmtId="165" fontId="27" fillId="0" borderId="6" xfId="0" applyNumberFormat="1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47624</xdr:rowOff>
    </xdr:from>
    <xdr:to>
      <xdr:col>11</xdr:col>
      <xdr:colOff>425450</xdr:colOff>
      <xdr:row>74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0042524"/>
          <a:ext cx="10788650" cy="1257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is based on issued convertible debenture loans. 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2018/2019 refers to the redemption program proposed by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the Board of Directors.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2011/2012 amounts include a nonrecurring item that had a prositive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Discontinued operations refer to the divestment of the operation for the development and sale of the Microdose Mammography modality. </a:t>
          </a: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 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2009/2010, 2010/2011, 2011/2012, 2012/2013, 2013/2014 and 2014/2015 have not been adjusted in accordance with IAS 8 since this is not practically feasible. Refer to Sectra's Annual Report 2018/2019, Note 5.</a:t>
          </a:r>
        </a:p>
        <a:p>
          <a:pPr eaLnBrk="1" fontAlgn="auto" latinLnBrk="0" hangingPunct="1"/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 </a:t>
          </a:r>
          <a:r>
            <a:rPr lang="sv-SE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figures for 2015/2016 have not been adjusted in accordance with IAS 8 since this is not practically feasible. Refer to Sectra's Annual Report 2018/2019, Note 5.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8"/>
  <sheetViews>
    <sheetView zoomScaleNormal="100" zoomScalePageLayoutView="140" workbookViewId="0">
      <selection activeCell="A18" sqref="A18"/>
    </sheetView>
  </sheetViews>
  <sheetFormatPr defaultRowHeight="14.5" x14ac:dyDescent="0.35"/>
  <cols>
    <col min="1" max="1" width="50.7265625" bestFit="1" customWidth="1"/>
    <col min="2" max="8" width="10" customWidth="1"/>
    <col min="9" max="9" width="10.1796875" bestFit="1" customWidth="1"/>
  </cols>
  <sheetData>
    <row r="1" spans="1:28" ht="18" x14ac:dyDescent="0.35">
      <c r="A1" s="54" t="s">
        <v>300</v>
      </c>
      <c r="B1" s="54"/>
      <c r="C1" s="54"/>
      <c r="D1" s="54"/>
      <c r="E1" s="54"/>
      <c r="F1" s="54"/>
      <c r="G1" s="55"/>
      <c r="H1" s="55"/>
    </row>
    <row r="2" spans="1:28" x14ac:dyDescent="0.35">
      <c r="A2" s="197" t="s">
        <v>305</v>
      </c>
      <c r="B2" s="56"/>
      <c r="C2" s="56"/>
      <c r="D2" s="56"/>
      <c r="E2" s="56"/>
      <c r="F2" s="56"/>
      <c r="G2" s="55"/>
      <c r="H2" s="55"/>
    </row>
    <row r="3" spans="1:28" ht="7.5" customHeight="1" x14ac:dyDescent="0.35">
      <c r="A3" s="56"/>
      <c r="B3" s="56"/>
      <c r="C3" s="56"/>
      <c r="D3" s="56"/>
      <c r="E3" s="56"/>
      <c r="F3" s="56"/>
      <c r="G3" s="55"/>
      <c r="H3" s="55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</row>
    <row r="4" spans="1:28" s="218" customFormat="1" ht="15" customHeight="1" x14ac:dyDescent="0.2">
      <c r="A4" s="216" t="s">
        <v>212</v>
      </c>
      <c r="B4" s="217" t="s">
        <v>215</v>
      </c>
      <c r="C4" s="217" t="s">
        <v>214</v>
      </c>
      <c r="D4" s="217" t="s">
        <v>200</v>
      </c>
      <c r="E4" s="217" t="s">
        <v>201</v>
      </c>
      <c r="F4" s="217" t="s">
        <v>219</v>
      </c>
      <c r="G4" s="217" t="s">
        <v>220</v>
      </c>
      <c r="H4" s="217" t="s">
        <v>221</v>
      </c>
      <c r="I4" s="217" t="s">
        <v>222</v>
      </c>
      <c r="J4" s="217" t="s">
        <v>223</v>
      </c>
      <c r="K4" s="217" t="s">
        <v>224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</row>
    <row r="5" spans="1:28" ht="6.75" customHeight="1" x14ac:dyDescent="0.35">
      <c r="A5" s="57"/>
      <c r="B5" s="57"/>
      <c r="C5" s="57"/>
      <c r="D5" s="57"/>
      <c r="E5" s="57"/>
      <c r="F5" s="57"/>
      <c r="G5" s="55"/>
      <c r="H5" s="55"/>
    </row>
    <row r="6" spans="1:28" s="40" customFormat="1" ht="12" customHeight="1" x14ac:dyDescent="0.25">
      <c r="A6" s="49" t="s">
        <v>164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28" s="40" customFormat="1" ht="12.75" customHeight="1" x14ac:dyDescent="0.25">
      <c r="A7" s="59" t="s">
        <v>185</v>
      </c>
      <c r="B7" s="84">
        <v>1413522</v>
      </c>
      <c r="C7" s="84">
        <v>1209181</v>
      </c>
      <c r="D7" s="84">
        <v>1125109</v>
      </c>
      <c r="E7" s="84">
        <v>1080857</v>
      </c>
      <c r="F7" s="60">
        <v>961392</v>
      </c>
      <c r="G7" s="60">
        <v>853796</v>
      </c>
      <c r="H7" s="60">
        <v>816954</v>
      </c>
      <c r="I7" s="60">
        <v>823090</v>
      </c>
      <c r="J7" s="60">
        <v>783691</v>
      </c>
      <c r="K7" s="60">
        <v>753857</v>
      </c>
    </row>
    <row r="8" spans="1:28" s="40" customFormat="1" ht="12.75" customHeight="1" x14ac:dyDescent="0.25">
      <c r="A8" s="50" t="s">
        <v>208</v>
      </c>
      <c r="B8" s="157" t="s">
        <v>216</v>
      </c>
      <c r="C8" s="158" t="s">
        <v>217</v>
      </c>
      <c r="D8" s="158" t="s">
        <v>190</v>
      </c>
      <c r="E8" s="158" t="s">
        <v>218</v>
      </c>
      <c r="F8" s="91" t="s">
        <v>187</v>
      </c>
      <c r="G8" s="159" t="s">
        <v>188</v>
      </c>
      <c r="H8" s="155" t="s">
        <v>184</v>
      </c>
      <c r="I8" s="155" t="s">
        <v>161</v>
      </c>
      <c r="J8" s="155" t="s">
        <v>203</v>
      </c>
      <c r="K8" s="160" t="s">
        <v>204</v>
      </c>
    </row>
    <row r="9" spans="1:28" s="40" customFormat="1" ht="12.75" customHeight="1" x14ac:dyDescent="0.25">
      <c r="A9" s="50" t="s">
        <v>9</v>
      </c>
      <c r="B9" s="85">
        <v>-46809</v>
      </c>
      <c r="C9" s="85">
        <v>-39928</v>
      </c>
      <c r="D9" s="85">
        <v>-33830</v>
      </c>
      <c r="E9" s="85">
        <v>-27501</v>
      </c>
      <c r="F9" s="61">
        <v>-42324</v>
      </c>
      <c r="G9" s="61">
        <v>-45590</v>
      </c>
      <c r="H9" s="61">
        <v>-45955</v>
      </c>
      <c r="I9" s="61">
        <v>-43389</v>
      </c>
      <c r="J9" s="61">
        <v>-41288</v>
      </c>
      <c r="K9" s="61">
        <v>-25075</v>
      </c>
    </row>
    <row r="10" spans="1:28" s="40" customFormat="1" ht="12.75" customHeight="1" x14ac:dyDescent="0.25">
      <c r="A10" s="50" t="s">
        <v>189</v>
      </c>
      <c r="B10" s="85">
        <v>0</v>
      </c>
      <c r="C10" s="85">
        <v>0</v>
      </c>
      <c r="D10" s="85">
        <v>-12313</v>
      </c>
      <c r="E10" s="86">
        <v>0</v>
      </c>
      <c r="F10" s="50">
        <v>0</v>
      </c>
      <c r="G10" s="61">
        <v>-18972</v>
      </c>
      <c r="H10" s="61">
        <v>0</v>
      </c>
      <c r="I10" s="61">
        <v>0</v>
      </c>
      <c r="J10" s="61">
        <v>0</v>
      </c>
      <c r="K10" s="61">
        <v>0</v>
      </c>
    </row>
    <row r="11" spans="1:28" s="40" customFormat="1" ht="12.75" customHeight="1" x14ac:dyDescent="0.25">
      <c r="A11" s="50" t="s">
        <v>186</v>
      </c>
      <c r="B11" s="85">
        <v>235541</v>
      </c>
      <c r="C11" s="85">
        <v>214349</v>
      </c>
      <c r="D11" s="85">
        <v>194986</v>
      </c>
      <c r="E11" s="85">
        <v>157989</v>
      </c>
      <c r="F11" s="61">
        <v>150294</v>
      </c>
      <c r="G11" s="61">
        <v>128072</v>
      </c>
      <c r="H11" s="61">
        <v>85866</v>
      </c>
      <c r="I11" s="61">
        <v>103465</v>
      </c>
      <c r="J11" s="61">
        <v>72544</v>
      </c>
      <c r="K11" s="61">
        <v>115656</v>
      </c>
    </row>
    <row r="12" spans="1:28" s="40" customFormat="1" ht="12.75" customHeight="1" x14ac:dyDescent="0.25">
      <c r="A12" s="50" t="s">
        <v>167</v>
      </c>
      <c r="B12" s="85">
        <v>248792</v>
      </c>
      <c r="C12" s="85">
        <v>231155</v>
      </c>
      <c r="D12" s="85">
        <v>201146</v>
      </c>
      <c r="E12" s="85">
        <v>153965</v>
      </c>
      <c r="F12" s="61">
        <v>164416</v>
      </c>
      <c r="G12" s="61">
        <v>141464</v>
      </c>
      <c r="H12" s="61">
        <v>86554</v>
      </c>
      <c r="I12" s="61">
        <v>127855</v>
      </c>
      <c r="J12" s="61">
        <v>70173</v>
      </c>
      <c r="K12" s="61">
        <v>113012</v>
      </c>
    </row>
    <row r="13" spans="1:28" s="40" customFormat="1" ht="12.75" customHeight="1" x14ac:dyDescent="0.25">
      <c r="A13" s="62" t="s">
        <v>202</v>
      </c>
      <c r="B13" s="85">
        <v>198979</v>
      </c>
      <c r="C13" s="85">
        <v>184706</v>
      </c>
      <c r="D13" s="85">
        <v>153782</v>
      </c>
      <c r="E13" s="85">
        <v>124795</v>
      </c>
      <c r="F13" s="62">
        <v>126077</v>
      </c>
      <c r="G13" s="81">
        <v>103858</v>
      </c>
      <c r="H13" s="81">
        <v>62246</v>
      </c>
      <c r="I13" s="81">
        <v>92848</v>
      </c>
      <c r="J13" s="61">
        <v>48299</v>
      </c>
      <c r="K13" s="61">
        <v>83992</v>
      </c>
    </row>
    <row r="14" spans="1:28" s="40" customFormat="1" ht="12.75" customHeight="1" x14ac:dyDescent="0.25">
      <c r="A14" s="62" t="s">
        <v>205</v>
      </c>
      <c r="B14" s="85">
        <v>0</v>
      </c>
      <c r="C14" s="85">
        <v>0</v>
      </c>
      <c r="D14" s="85">
        <v>0</v>
      </c>
      <c r="E14" s="85">
        <v>0</v>
      </c>
      <c r="F14" s="62">
        <v>0</v>
      </c>
      <c r="G14" s="81">
        <v>0</v>
      </c>
      <c r="H14" s="81">
        <v>0</v>
      </c>
      <c r="I14" s="81">
        <v>292967</v>
      </c>
      <c r="J14" s="61">
        <v>-57916</v>
      </c>
      <c r="K14" s="61">
        <v>-66785</v>
      </c>
    </row>
    <row r="15" spans="1:28" s="40" customFormat="1" ht="12.75" customHeight="1" x14ac:dyDescent="0.25">
      <c r="A15" s="62" t="s">
        <v>191</v>
      </c>
      <c r="B15" s="85">
        <v>198979</v>
      </c>
      <c r="C15" s="85">
        <v>184706</v>
      </c>
      <c r="D15" s="85">
        <v>153782</v>
      </c>
      <c r="E15" s="85">
        <v>124795</v>
      </c>
      <c r="F15" s="62">
        <v>126077</v>
      </c>
      <c r="G15" s="63">
        <v>103858</v>
      </c>
      <c r="H15" s="63">
        <v>62246</v>
      </c>
      <c r="I15" s="63">
        <v>385815</v>
      </c>
      <c r="J15" s="63">
        <v>-9617</v>
      </c>
      <c r="K15" s="63">
        <v>17207</v>
      </c>
    </row>
    <row r="16" spans="1:28" s="40" customFormat="1" ht="12.75" customHeight="1" x14ac:dyDescent="0.25">
      <c r="A16" s="50" t="s">
        <v>168</v>
      </c>
      <c r="B16" s="85">
        <v>2132839</v>
      </c>
      <c r="C16" s="85">
        <v>1492529</v>
      </c>
      <c r="D16" s="85">
        <v>1177658</v>
      </c>
      <c r="E16" s="85">
        <v>1321968</v>
      </c>
      <c r="F16" s="80">
        <v>1471497</v>
      </c>
      <c r="G16" s="63">
        <v>925716</v>
      </c>
      <c r="H16" s="61">
        <v>916022</v>
      </c>
      <c r="I16" s="61">
        <v>701157</v>
      </c>
      <c r="J16" s="61">
        <v>630856</v>
      </c>
      <c r="K16" s="61">
        <v>766684</v>
      </c>
    </row>
    <row r="17" spans="1:12" s="40" customFormat="1" ht="12" customHeight="1" x14ac:dyDescent="0.25">
      <c r="A17" s="64"/>
      <c r="B17" s="135"/>
      <c r="C17" s="135"/>
      <c r="D17" s="136"/>
      <c r="E17" s="135"/>
      <c r="F17" s="135"/>
      <c r="G17" s="135"/>
      <c r="H17" s="135"/>
      <c r="I17" s="135"/>
      <c r="J17" s="135"/>
      <c r="K17" s="135"/>
    </row>
    <row r="18" spans="1:12" s="40" customFormat="1" ht="12" customHeight="1" x14ac:dyDescent="0.25">
      <c r="A18" s="49" t="s">
        <v>13</v>
      </c>
      <c r="B18" s="137"/>
      <c r="C18" s="137"/>
      <c r="D18" s="149"/>
      <c r="E18" s="137"/>
      <c r="F18" s="137"/>
      <c r="G18" s="137"/>
      <c r="H18" s="137"/>
      <c r="I18" s="139"/>
      <c r="J18" s="137"/>
      <c r="K18" s="137"/>
    </row>
    <row r="19" spans="1:12" s="31" customFormat="1" ht="12.75" customHeight="1" x14ac:dyDescent="0.3">
      <c r="A19" s="41" t="s">
        <v>241</v>
      </c>
      <c r="B19" s="193">
        <v>20</v>
      </c>
      <c r="C19" s="151">
        <v>21</v>
      </c>
      <c r="D19" s="153">
        <v>21.4</v>
      </c>
      <c r="E19" s="151">
        <v>17.2</v>
      </c>
      <c r="F19" s="151">
        <v>20</v>
      </c>
      <c r="G19" s="193">
        <v>22.6</v>
      </c>
      <c r="H19" s="193">
        <v>16.100000000000001</v>
      </c>
      <c r="I19" s="193">
        <v>17.8</v>
      </c>
      <c r="J19" s="193">
        <v>14.5</v>
      </c>
      <c r="K19" s="193">
        <v>18.7</v>
      </c>
    </row>
    <row r="20" spans="1:12" s="40" customFormat="1" ht="12.75" customHeight="1" x14ac:dyDescent="0.25">
      <c r="A20" s="66" t="s">
        <v>192</v>
      </c>
      <c r="B20" s="154">
        <v>16.7</v>
      </c>
      <c r="C20" s="152">
        <v>17.7</v>
      </c>
      <c r="D20" s="152">
        <v>17.3</v>
      </c>
      <c r="E20" s="152">
        <v>14.6</v>
      </c>
      <c r="F20" s="152">
        <v>15.6</v>
      </c>
      <c r="G20" s="154">
        <v>15</v>
      </c>
      <c r="H20" s="154">
        <v>10.5</v>
      </c>
      <c r="I20" s="154">
        <v>12.6</v>
      </c>
      <c r="J20" s="154">
        <v>9.3000000000000007</v>
      </c>
      <c r="K20" s="154">
        <v>15.3</v>
      </c>
      <c r="L20" s="138"/>
    </row>
    <row r="21" spans="1:12" s="40" customFormat="1" ht="12.75" customHeight="1" x14ac:dyDescent="0.25">
      <c r="A21" s="66" t="s">
        <v>193</v>
      </c>
      <c r="B21" s="154">
        <v>17.600000000000001</v>
      </c>
      <c r="C21" s="154">
        <v>19.100000000000001</v>
      </c>
      <c r="D21" s="154">
        <v>17.899999999999999</v>
      </c>
      <c r="E21" s="154">
        <v>14.2</v>
      </c>
      <c r="F21" s="152">
        <v>17.100000000000001</v>
      </c>
      <c r="G21" s="154">
        <v>16.600000000000001</v>
      </c>
      <c r="H21" s="154">
        <v>10.6</v>
      </c>
      <c r="I21" s="154">
        <v>15.5</v>
      </c>
      <c r="J21" s="154">
        <v>9</v>
      </c>
      <c r="K21" s="154">
        <v>15</v>
      </c>
    </row>
    <row r="22" spans="1:12" s="40" customFormat="1" ht="12.75" customHeight="1" x14ac:dyDescent="0.25">
      <c r="A22" s="70" t="s">
        <v>209</v>
      </c>
      <c r="B22" s="194">
        <v>19.600000000000001</v>
      </c>
      <c r="C22" s="152">
        <v>19</v>
      </c>
      <c r="D22" s="152">
        <v>17.5</v>
      </c>
      <c r="E22" s="152">
        <v>13.7</v>
      </c>
      <c r="F22" s="67">
        <v>15.8</v>
      </c>
      <c r="G22" s="67">
        <v>13.7</v>
      </c>
      <c r="H22" s="69">
        <v>7.9</v>
      </c>
      <c r="I22" s="69">
        <v>40.799999999999997</v>
      </c>
      <c r="J22" s="82">
        <v>-0.7</v>
      </c>
      <c r="K22" s="69">
        <v>2.5</v>
      </c>
    </row>
    <row r="23" spans="1:12" s="40" customFormat="1" ht="12.75" customHeight="1" x14ac:dyDescent="0.25">
      <c r="A23" s="72" t="s">
        <v>210</v>
      </c>
      <c r="B23" s="154">
        <v>35.9</v>
      </c>
      <c r="C23" s="152">
        <v>34.5</v>
      </c>
      <c r="D23" s="152">
        <v>30.9</v>
      </c>
      <c r="E23" s="152">
        <v>23</v>
      </c>
      <c r="F23" s="67">
        <v>25.1</v>
      </c>
      <c r="G23" s="67">
        <v>21.1</v>
      </c>
      <c r="H23" s="69">
        <v>11.6</v>
      </c>
      <c r="I23" s="69">
        <v>59.7</v>
      </c>
      <c r="J23" s="82">
        <v>-1.1000000000000001</v>
      </c>
      <c r="K23" s="69">
        <v>3.9</v>
      </c>
    </row>
    <row r="24" spans="1:12" s="40" customFormat="1" ht="12.75" customHeight="1" x14ac:dyDescent="0.25">
      <c r="A24" s="70" t="s">
        <v>211</v>
      </c>
      <c r="B24" s="194">
        <v>29.8</v>
      </c>
      <c r="C24" s="152">
        <v>30.4</v>
      </c>
      <c r="D24" s="152">
        <v>26.5</v>
      </c>
      <c r="E24" s="152">
        <v>20.5</v>
      </c>
      <c r="F24" s="67">
        <v>20.6</v>
      </c>
      <c r="G24" s="69">
        <v>16.3</v>
      </c>
      <c r="H24" s="69">
        <v>8.6</v>
      </c>
      <c r="I24" s="69">
        <v>58</v>
      </c>
      <c r="J24" s="82">
        <v>-1.6</v>
      </c>
      <c r="K24" s="69">
        <v>2.9</v>
      </c>
    </row>
    <row r="25" spans="1:12" s="40" customFormat="1" ht="12.75" customHeight="1" x14ac:dyDescent="0.25">
      <c r="A25" s="66" t="s">
        <v>17</v>
      </c>
      <c r="B25" s="154">
        <v>912.3</v>
      </c>
      <c r="C25" s="154">
        <v>798.5</v>
      </c>
      <c r="D25" s="154">
        <v>737.5</v>
      </c>
      <c r="E25" s="154">
        <v>679.8</v>
      </c>
      <c r="F25" s="69">
        <v>626.1</v>
      </c>
      <c r="G25" s="69">
        <v>548.1</v>
      </c>
      <c r="H25" s="69">
        <v>502.1</v>
      </c>
      <c r="I25" s="69">
        <v>488.9</v>
      </c>
      <c r="J25" s="69">
        <v>475.5</v>
      </c>
      <c r="K25" s="69">
        <v>504.1</v>
      </c>
    </row>
    <row r="26" spans="1:12" s="40" customFormat="1" ht="10.5" x14ac:dyDescent="0.25">
      <c r="A26" s="56"/>
      <c r="B26" s="56"/>
      <c r="C26" s="88"/>
      <c r="D26" s="88"/>
      <c r="E26" s="88"/>
      <c r="F26" s="56"/>
      <c r="G26" s="73"/>
      <c r="H26" s="58"/>
      <c r="I26" s="58"/>
      <c r="J26" s="58"/>
      <c r="K26" s="58"/>
    </row>
    <row r="27" spans="1:12" s="40" customFormat="1" ht="10.5" x14ac:dyDescent="0.25">
      <c r="A27" s="49" t="s">
        <v>169</v>
      </c>
      <c r="B27" s="49"/>
      <c r="C27" s="2"/>
      <c r="D27" s="2"/>
      <c r="E27" s="2"/>
      <c r="F27" s="49"/>
      <c r="G27" s="73"/>
      <c r="H27" s="58"/>
      <c r="I27" s="58"/>
      <c r="J27" s="58"/>
      <c r="K27" s="58"/>
    </row>
    <row r="28" spans="1:12" s="40" customFormat="1" ht="10.5" x14ac:dyDescent="0.25">
      <c r="A28" s="51" t="s">
        <v>18</v>
      </c>
      <c r="B28" s="186">
        <v>759.4</v>
      </c>
      <c r="C28" s="186">
        <v>717.6</v>
      </c>
      <c r="D28" s="186">
        <v>691.6</v>
      </c>
      <c r="E28" s="186">
        <v>681</v>
      </c>
      <c r="F28" s="195">
        <v>667.7</v>
      </c>
      <c r="G28" s="195">
        <v>655.20000000000005</v>
      </c>
      <c r="H28" s="195">
        <v>691.8</v>
      </c>
      <c r="I28" s="195">
        <v>822</v>
      </c>
      <c r="J28" s="195">
        <v>592.9</v>
      </c>
      <c r="K28" s="195">
        <v>642.1</v>
      </c>
    </row>
    <row r="29" spans="1:12" s="40" customFormat="1" ht="10.5" x14ac:dyDescent="0.25">
      <c r="A29" s="52" t="s">
        <v>194</v>
      </c>
      <c r="B29" s="188">
        <v>56.8</v>
      </c>
      <c r="C29" s="188">
        <v>55.3</v>
      </c>
      <c r="D29" s="188">
        <v>52.5</v>
      </c>
      <c r="E29" s="188">
        <v>64</v>
      </c>
      <c r="F29" s="191">
        <v>46.8</v>
      </c>
      <c r="G29" s="191">
        <v>40.200000000000003</v>
      </c>
      <c r="H29" s="191">
        <v>46.1</v>
      </c>
      <c r="I29" s="191">
        <v>0</v>
      </c>
      <c r="J29" s="191">
        <v>0</v>
      </c>
      <c r="K29" s="191">
        <v>0</v>
      </c>
    </row>
    <row r="30" spans="1:12" s="40" customFormat="1" ht="12" customHeight="1" x14ac:dyDescent="0.25">
      <c r="A30" s="52" t="s">
        <v>195</v>
      </c>
      <c r="B30" s="188">
        <v>166</v>
      </c>
      <c r="C30" s="188">
        <v>176</v>
      </c>
      <c r="D30" s="188">
        <v>168.9</v>
      </c>
      <c r="E30" s="188">
        <v>158.30000000000001</v>
      </c>
      <c r="F30" s="190">
        <v>178.8</v>
      </c>
      <c r="G30" s="190">
        <v>133.19999999999999</v>
      </c>
      <c r="H30" s="191">
        <v>125.7</v>
      </c>
      <c r="I30" s="191">
        <v>119.3</v>
      </c>
      <c r="J30" s="191">
        <v>255.2</v>
      </c>
      <c r="K30" s="191">
        <v>283.89999999999998</v>
      </c>
    </row>
    <row r="31" spans="1:12" s="40" customFormat="1" ht="10.5" x14ac:dyDescent="0.25">
      <c r="A31" s="66" t="s">
        <v>173</v>
      </c>
      <c r="B31" s="187">
        <v>1.7</v>
      </c>
      <c r="C31" s="187">
        <v>1.6</v>
      </c>
      <c r="D31" s="187">
        <v>1.7</v>
      </c>
      <c r="E31" s="187">
        <v>1.8</v>
      </c>
      <c r="F31" s="190">
        <v>2.2000000000000002</v>
      </c>
      <c r="G31" s="191">
        <v>2.7</v>
      </c>
      <c r="H31" s="191">
        <v>2.6</v>
      </c>
      <c r="I31" s="191">
        <v>3.4</v>
      </c>
      <c r="J31" s="191">
        <v>2.1</v>
      </c>
      <c r="K31" s="191">
        <v>2.1</v>
      </c>
    </row>
    <row r="32" spans="1:12" s="40" customFormat="1" ht="12" customHeight="1" x14ac:dyDescent="0.25">
      <c r="A32" s="66" t="s">
        <v>213</v>
      </c>
      <c r="B32" s="187">
        <v>55.4</v>
      </c>
      <c r="C32" s="187">
        <v>51.4</v>
      </c>
      <c r="D32" s="187">
        <v>50.5</v>
      </c>
      <c r="E32" s="187">
        <v>51.4</v>
      </c>
      <c r="F32" s="191">
        <v>56.1</v>
      </c>
      <c r="G32" s="191">
        <v>60.7</v>
      </c>
      <c r="H32" s="191">
        <v>61.4</v>
      </c>
      <c r="I32" s="191">
        <v>69.400000000000006</v>
      </c>
      <c r="J32" s="191">
        <v>61</v>
      </c>
      <c r="K32" s="191">
        <v>62.2</v>
      </c>
    </row>
    <row r="33" spans="1:12" s="40" customFormat="1" ht="12" customHeight="1" x14ac:dyDescent="0.25">
      <c r="A33" s="66" t="s">
        <v>20</v>
      </c>
      <c r="B33" s="187">
        <v>0.04</v>
      </c>
      <c r="C33" s="187">
        <v>0.09</v>
      </c>
      <c r="D33" s="187">
        <v>0.13</v>
      </c>
      <c r="E33" s="187">
        <v>0.12</v>
      </c>
      <c r="F33" s="191">
        <v>0.09</v>
      </c>
      <c r="G33" s="191">
        <v>7.0000000000000007E-2</v>
      </c>
      <c r="H33" s="191">
        <v>0.04</v>
      </c>
      <c r="I33" s="191">
        <v>0.04</v>
      </c>
      <c r="J33" s="191">
        <v>0.04</v>
      </c>
      <c r="K33" s="191">
        <v>7.0000000000000007E-2</v>
      </c>
    </row>
    <row r="34" spans="1:12" s="40" customFormat="1" ht="12" customHeight="1" x14ac:dyDescent="0.25">
      <c r="A34" s="66" t="s">
        <v>225</v>
      </c>
      <c r="B34" s="154">
        <v>33</v>
      </c>
      <c r="C34" s="154">
        <v>23</v>
      </c>
      <c r="D34" s="154">
        <v>17.5</v>
      </c>
      <c r="E34" s="154">
        <v>108.7</v>
      </c>
      <c r="F34" s="69">
        <v>63.9</v>
      </c>
      <c r="G34" s="69">
        <v>54.6</v>
      </c>
      <c r="H34" s="69">
        <v>76.2</v>
      </c>
      <c r="I34" s="69">
        <v>31.1</v>
      </c>
      <c r="J34" s="69">
        <v>42.9</v>
      </c>
      <c r="K34" s="69">
        <v>66.8</v>
      </c>
    </row>
    <row r="35" spans="1:12" s="40" customFormat="1" ht="10.5" x14ac:dyDescent="0.25">
      <c r="A35" s="49"/>
      <c r="B35" s="83"/>
      <c r="C35" s="49"/>
      <c r="D35" s="2"/>
      <c r="E35" s="2"/>
      <c r="F35" s="49"/>
      <c r="G35" s="58"/>
      <c r="H35" s="58"/>
      <c r="I35" s="58"/>
      <c r="J35" s="58"/>
      <c r="K35" s="58"/>
    </row>
    <row r="36" spans="1:12" s="40" customFormat="1" ht="12" customHeight="1" x14ac:dyDescent="0.25">
      <c r="A36" s="49" t="s">
        <v>174</v>
      </c>
      <c r="B36" s="83"/>
      <c r="C36" s="49"/>
      <c r="D36" s="2"/>
      <c r="E36" s="2"/>
      <c r="F36" s="49"/>
      <c r="G36" s="58"/>
      <c r="H36" s="58"/>
      <c r="I36" s="58"/>
      <c r="J36" s="58"/>
      <c r="K36" s="58"/>
    </row>
    <row r="37" spans="1:12" s="40" customFormat="1" ht="12" customHeight="1" x14ac:dyDescent="0.25">
      <c r="A37" s="53" t="s">
        <v>229</v>
      </c>
      <c r="B37" s="90">
        <v>209299</v>
      </c>
      <c r="C37" s="90">
        <v>225355</v>
      </c>
      <c r="D37" s="90">
        <v>197774</v>
      </c>
      <c r="E37" s="90">
        <v>163838</v>
      </c>
      <c r="F37" s="74">
        <v>165639</v>
      </c>
      <c r="G37" s="74">
        <v>159836</v>
      </c>
      <c r="H37" s="74">
        <v>133634</v>
      </c>
      <c r="I37" s="74">
        <v>153545</v>
      </c>
      <c r="J37" s="74">
        <v>25623</v>
      </c>
      <c r="K37" s="74">
        <v>37631</v>
      </c>
    </row>
    <row r="38" spans="1:12" s="40" customFormat="1" ht="12" x14ac:dyDescent="0.25">
      <c r="A38" s="50" t="s">
        <v>228</v>
      </c>
      <c r="B38" s="85">
        <v>250696</v>
      </c>
      <c r="C38" s="85">
        <v>207531</v>
      </c>
      <c r="D38" s="85">
        <v>192069</v>
      </c>
      <c r="E38" s="85">
        <v>185853</v>
      </c>
      <c r="F38" s="61">
        <v>85039</v>
      </c>
      <c r="G38" s="63">
        <v>123632</v>
      </c>
      <c r="H38" s="63">
        <v>191216</v>
      </c>
      <c r="I38" s="63">
        <v>148580</v>
      </c>
      <c r="J38" s="63">
        <v>44852</v>
      </c>
      <c r="K38" s="63">
        <v>47780</v>
      </c>
    </row>
    <row r="39" spans="1:12" s="40" customFormat="1" ht="12" customHeight="1" x14ac:dyDescent="0.25">
      <c r="A39" s="50" t="s">
        <v>227</v>
      </c>
      <c r="B39" s="85">
        <v>-33029</v>
      </c>
      <c r="C39" s="85">
        <v>-22993</v>
      </c>
      <c r="D39" s="85">
        <v>-17492</v>
      </c>
      <c r="E39" s="85">
        <v>-108668</v>
      </c>
      <c r="F39" s="61">
        <v>-63931</v>
      </c>
      <c r="G39" s="63">
        <v>-54633</v>
      </c>
      <c r="H39" s="63">
        <v>-76206</v>
      </c>
      <c r="I39" s="63">
        <v>-31103</v>
      </c>
      <c r="J39" s="63">
        <v>-20547</v>
      </c>
      <c r="K39" s="63">
        <v>-66807</v>
      </c>
    </row>
    <row r="40" spans="1:12" s="40" customFormat="1" ht="12" x14ac:dyDescent="0.25">
      <c r="A40" s="50" t="s">
        <v>226</v>
      </c>
      <c r="B40" s="85">
        <v>-168933</v>
      </c>
      <c r="C40" s="85">
        <v>-172604</v>
      </c>
      <c r="D40" s="85">
        <v>-146084</v>
      </c>
      <c r="E40" s="85">
        <v>-146626</v>
      </c>
      <c r="F40" s="61">
        <v>-154288</v>
      </c>
      <c r="G40" s="63">
        <v>-158059</v>
      </c>
      <c r="H40" s="63">
        <v>-182697</v>
      </c>
      <c r="I40" s="63">
        <v>-173042</v>
      </c>
      <c r="J40" s="63">
        <v>-16898</v>
      </c>
      <c r="K40" s="63">
        <v>13196</v>
      </c>
    </row>
    <row r="41" spans="1:12" s="145" customFormat="1" ht="12" x14ac:dyDescent="0.25">
      <c r="A41" s="86" t="s">
        <v>243</v>
      </c>
      <c r="B41" s="85">
        <v>0</v>
      </c>
      <c r="C41" s="85">
        <v>0</v>
      </c>
      <c r="D41" s="85">
        <v>0</v>
      </c>
      <c r="E41" s="85">
        <v>0</v>
      </c>
      <c r="F41" s="155">
        <v>0</v>
      </c>
      <c r="G41" s="156">
        <v>0</v>
      </c>
      <c r="H41" s="156">
        <v>0</v>
      </c>
      <c r="I41" s="156">
        <v>449095</v>
      </c>
      <c r="J41" s="156">
        <v>0</v>
      </c>
      <c r="K41" s="156">
        <v>0</v>
      </c>
    </row>
    <row r="42" spans="1:12" s="40" customFormat="1" ht="12" x14ac:dyDescent="0.25">
      <c r="A42" s="86" t="s">
        <v>242</v>
      </c>
      <c r="B42" s="85">
        <v>48734</v>
      </c>
      <c r="C42" s="85">
        <v>11934</v>
      </c>
      <c r="D42" s="85">
        <v>28493</v>
      </c>
      <c r="E42" s="85">
        <v>-69441</v>
      </c>
      <c r="F42" s="155">
        <v>-133180</v>
      </c>
      <c r="G42" s="156">
        <v>-89060</v>
      </c>
      <c r="H42" s="156">
        <v>-67687</v>
      </c>
      <c r="I42" s="156">
        <v>395530</v>
      </c>
      <c r="J42" s="156">
        <v>7407</v>
      </c>
      <c r="K42" s="156">
        <v>-5831</v>
      </c>
    </row>
    <row r="43" spans="1:12" s="40" customFormat="1" ht="12" customHeight="1" x14ac:dyDescent="0.25">
      <c r="A43" s="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</row>
    <row r="44" spans="1:12" s="40" customFormat="1" ht="12" customHeight="1" x14ac:dyDescent="0.25">
      <c r="A44" s="49" t="s">
        <v>22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</row>
    <row r="45" spans="1:12" s="40" customFormat="1" ht="10.5" x14ac:dyDescent="0.25">
      <c r="A45" s="51" t="s">
        <v>23</v>
      </c>
      <c r="B45" s="89">
        <v>706</v>
      </c>
      <c r="C45" s="89">
        <v>645</v>
      </c>
      <c r="D45" s="89">
        <v>616</v>
      </c>
      <c r="E45" s="89">
        <v>587</v>
      </c>
      <c r="F45" s="75">
        <v>546</v>
      </c>
      <c r="G45" s="65">
        <v>523</v>
      </c>
      <c r="H45" s="65">
        <v>527</v>
      </c>
      <c r="I45" s="65">
        <v>500</v>
      </c>
      <c r="J45" s="65">
        <v>496</v>
      </c>
      <c r="K45" s="65">
        <v>484</v>
      </c>
    </row>
    <row r="46" spans="1:12" s="40" customFormat="1" ht="10.5" x14ac:dyDescent="0.25">
      <c r="A46" s="66" t="s">
        <v>24</v>
      </c>
      <c r="B46" s="87">
        <v>746</v>
      </c>
      <c r="C46" s="87">
        <v>674</v>
      </c>
      <c r="D46" s="87">
        <v>638</v>
      </c>
      <c r="E46" s="87">
        <v>625</v>
      </c>
      <c r="F46" s="71">
        <v>565</v>
      </c>
      <c r="G46" s="68">
        <v>536</v>
      </c>
      <c r="H46" s="68">
        <v>528</v>
      </c>
      <c r="I46" s="68">
        <v>502</v>
      </c>
      <c r="J46" s="68">
        <v>500</v>
      </c>
      <c r="K46" s="68">
        <v>497</v>
      </c>
    </row>
    <row r="47" spans="1:12" s="40" customFormat="1" ht="10.5" x14ac:dyDescent="0.25">
      <c r="A47" s="76" t="s">
        <v>25</v>
      </c>
      <c r="B47" s="69">
        <v>1.9</v>
      </c>
      <c r="C47" s="69">
        <v>1.8</v>
      </c>
      <c r="D47" s="69">
        <v>1.8</v>
      </c>
      <c r="E47" s="69">
        <v>1.8</v>
      </c>
      <c r="F47" s="69">
        <v>1.8</v>
      </c>
      <c r="G47" s="69">
        <v>1.6</v>
      </c>
      <c r="H47" s="69">
        <v>1.6</v>
      </c>
      <c r="I47" s="69">
        <v>1.6</v>
      </c>
      <c r="J47" s="69">
        <v>1.6</v>
      </c>
      <c r="K47" s="69">
        <v>1.6</v>
      </c>
      <c r="L47" s="141"/>
    </row>
    <row r="48" spans="1:12" s="40" customFormat="1" ht="10.5" x14ac:dyDescent="0.25">
      <c r="A48" s="76" t="s">
        <v>26</v>
      </c>
      <c r="B48" s="154">
        <v>1.2</v>
      </c>
      <c r="C48" s="154">
        <v>1.2</v>
      </c>
      <c r="D48" s="154">
        <v>1.2</v>
      </c>
      <c r="E48" s="154">
        <v>1.2</v>
      </c>
      <c r="F48" s="69">
        <v>1.1000000000000001</v>
      </c>
      <c r="G48" s="69">
        <v>1</v>
      </c>
      <c r="H48" s="69">
        <v>1</v>
      </c>
      <c r="I48" s="69">
        <v>1</v>
      </c>
      <c r="J48" s="69">
        <v>1</v>
      </c>
      <c r="K48" s="69">
        <v>1</v>
      </c>
    </row>
    <row r="49" spans="1:11" s="40" customFormat="1" ht="12" customHeight="1" x14ac:dyDescent="0.25">
      <c r="A49" s="49"/>
      <c r="B49" s="140"/>
      <c r="C49" s="140"/>
      <c r="D49" s="140"/>
      <c r="E49" s="140"/>
      <c r="F49" s="140"/>
      <c r="G49" s="140"/>
      <c r="H49" s="140"/>
      <c r="I49" s="140"/>
      <c r="J49" s="140"/>
      <c r="K49" s="140"/>
    </row>
    <row r="50" spans="1:11" s="40" customFormat="1" ht="12" customHeight="1" x14ac:dyDescent="0.25">
      <c r="A50" s="49" t="s">
        <v>27</v>
      </c>
      <c r="B50" s="83"/>
      <c r="C50" s="2"/>
      <c r="D50" s="2"/>
      <c r="E50" s="2"/>
      <c r="F50" s="49"/>
      <c r="G50" s="58"/>
      <c r="H50" s="58"/>
      <c r="I50" s="58"/>
      <c r="J50" s="58"/>
      <c r="K50" s="58"/>
    </row>
    <row r="51" spans="1:11" s="40" customFormat="1" ht="12" customHeight="1" x14ac:dyDescent="0.25">
      <c r="A51" s="53" t="s">
        <v>199</v>
      </c>
      <c r="B51" s="93">
        <v>4.5</v>
      </c>
      <c r="C51" s="93">
        <v>4.5</v>
      </c>
      <c r="D51" s="93">
        <v>4.5</v>
      </c>
      <c r="E51" s="93">
        <v>4.5</v>
      </c>
      <c r="F51" s="77">
        <v>4.5</v>
      </c>
      <c r="G51" s="77">
        <v>4.5</v>
      </c>
      <c r="H51" s="77">
        <v>4.5</v>
      </c>
      <c r="I51" s="77">
        <v>5</v>
      </c>
      <c r="J51" s="77">
        <v>5</v>
      </c>
      <c r="K51" s="196">
        <v>0</v>
      </c>
    </row>
    <row r="52" spans="1:11" s="40" customFormat="1" ht="12" customHeight="1" x14ac:dyDescent="0.25">
      <c r="A52" s="76" t="s">
        <v>28</v>
      </c>
      <c r="B52" s="187">
        <v>1.4</v>
      </c>
      <c r="C52" s="187">
        <v>2.2999999999999998</v>
      </c>
      <c r="D52" s="187">
        <v>2.8</v>
      </c>
      <c r="E52" s="187">
        <v>4.0999999999999996</v>
      </c>
      <c r="F52" s="191">
        <v>3.8</v>
      </c>
      <c r="G52" s="191">
        <v>5.8</v>
      </c>
      <c r="H52" s="191">
        <v>8.4</v>
      </c>
      <c r="I52" s="191">
        <v>11.6</v>
      </c>
      <c r="J52" s="191">
        <v>14.7</v>
      </c>
      <c r="K52" s="68">
        <v>0</v>
      </c>
    </row>
    <row r="53" spans="1:11" s="40" customFormat="1" ht="12" customHeight="1" x14ac:dyDescent="0.25">
      <c r="A53" s="76" t="s">
        <v>29</v>
      </c>
      <c r="B53" s="187">
        <v>5.21</v>
      </c>
      <c r="C53" s="187">
        <v>4.8600000000000003</v>
      </c>
      <c r="D53" s="187">
        <v>4.07</v>
      </c>
      <c r="E53" s="187">
        <v>3.33</v>
      </c>
      <c r="F53" s="191">
        <v>3.38</v>
      </c>
      <c r="G53" s="191">
        <v>2.8</v>
      </c>
      <c r="H53" s="191">
        <v>1.68</v>
      </c>
      <c r="I53" s="191">
        <v>2.52</v>
      </c>
      <c r="J53" s="191">
        <v>1.31</v>
      </c>
      <c r="K53" s="191">
        <v>2.2799999999999998</v>
      </c>
    </row>
    <row r="54" spans="1:11" s="40" customFormat="1" ht="12" customHeight="1" x14ac:dyDescent="0.25">
      <c r="A54" s="50" t="s">
        <v>206</v>
      </c>
      <c r="B54" s="187">
        <v>5.21</v>
      </c>
      <c r="C54" s="187">
        <v>4.8600000000000003</v>
      </c>
      <c r="D54" s="187">
        <v>4.07</v>
      </c>
      <c r="E54" s="187">
        <v>3.33</v>
      </c>
      <c r="F54" s="191">
        <v>3.38</v>
      </c>
      <c r="G54" s="191">
        <v>2.8</v>
      </c>
      <c r="H54" s="191">
        <v>1.68</v>
      </c>
      <c r="I54" s="191">
        <v>10.47</v>
      </c>
      <c r="J54" s="192">
        <v>-0.26</v>
      </c>
      <c r="K54" s="191">
        <v>0.47</v>
      </c>
    </row>
    <row r="55" spans="1:11" s="40" customFormat="1" ht="12" customHeight="1" x14ac:dyDescent="0.25">
      <c r="A55" s="76" t="s">
        <v>198</v>
      </c>
      <c r="B55" s="187">
        <v>5.17</v>
      </c>
      <c r="C55" s="187">
        <v>4.8</v>
      </c>
      <c r="D55" s="187">
        <v>4</v>
      </c>
      <c r="E55" s="187">
        <v>3.26</v>
      </c>
      <c r="F55" s="191">
        <v>3.31</v>
      </c>
      <c r="G55" s="191">
        <v>2.73</v>
      </c>
      <c r="H55" s="191">
        <v>1.64</v>
      </c>
      <c r="I55" s="191">
        <v>2.46</v>
      </c>
      <c r="J55" s="191">
        <v>1.29</v>
      </c>
      <c r="K55" s="191">
        <v>2.2400000000000002</v>
      </c>
    </row>
    <row r="56" spans="1:11" s="40" customFormat="1" ht="12" customHeight="1" x14ac:dyDescent="0.25">
      <c r="A56" s="76" t="s">
        <v>207</v>
      </c>
      <c r="B56" s="187">
        <v>5.17</v>
      </c>
      <c r="C56" s="187">
        <v>4.8</v>
      </c>
      <c r="D56" s="187">
        <v>4</v>
      </c>
      <c r="E56" s="187">
        <v>3.26</v>
      </c>
      <c r="F56" s="190">
        <v>3.31</v>
      </c>
      <c r="G56" s="190">
        <v>2.73</v>
      </c>
      <c r="H56" s="190">
        <v>1.64</v>
      </c>
      <c r="I56" s="190">
        <v>10.23</v>
      </c>
      <c r="J56" s="192">
        <v>-0.26</v>
      </c>
      <c r="K56" s="191">
        <v>0.46</v>
      </c>
    </row>
    <row r="57" spans="1:11" s="40" customFormat="1" ht="12" customHeight="1" x14ac:dyDescent="0.25">
      <c r="A57" s="76" t="s">
        <v>230</v>
      </c>
      <c r="B57" s="187">
        <v>6.54</v>
      </c>
      <c r="C57" s="187">
        <v>5.44</v>
      </c>
      <c r="D57" s="187">
        <v>5.07</v>
      </c>
      <c r="E57" s="187">
        <v>4.96</v>
      </c>
      <c r="F57" s="191">
        <v>2.2799999999999998</v>
      </c>
      <c r="G57" s="191">
        <v>3.33</v>
      </c>
      <c r="H57" s="191">
        <v>5.15</v>
      </c>
      <c r="I57" s="191">
        <v>4.17</v>
      </c>
      <c r="J57" s="191">
        <v>2.2400000000000002</v>
      </c>
      <c r="K57" s="191">
        <v>2.77</v>
      </c>
    </row>
    <row r="58" spans="1:11" s="40" customFormat="1" ht="12" customHeight="1" x14ac:dyDescent="0.25">
      <c r="A58" s="50" t="s">
        <v>231</v>
      </c>
      <c r="B58" s="189">
        <v>6.54</v>
      </c>
      <c r="C58" s="187">
        <v>5.44</v>
      </c>
      <c r="D58" s="187">
        <v>5.07</v>
      </c>
      <c r="E58" s="188">
        <v>4.96</v>
      </c>
      <c r="F58" s="190">
        <v>2.2799999999999998</v>
      </c>
      <c r="G58" s="191">
        <v>3.33</v>
      </c>
      <c r="H58" s="191">
        <v>5.15</v>
      </c>
      <c r="I58" s="191">
        <v>3.34</v>
      </c>
      <c r="J58" s="191">
        <v>0.7</v>
      </c>
      <c r="K58" s="191">
        <v>1.02</v>
      </c>
    </row>
    <row r="59" spans="1:11" s="40" customFormat="1" ht="12" customHeight="1" x14ac:dyDescent="0.25">
      <c r="A59" s="76" t="s">
        <v>232</v>
      </c>
      <c r="B59" s="187">
        <v>6.51</v>
      </c>
      <c r="C59" s="187">
        <v>5.39</v>
      </c>
      <c r="D59" s="187">
        <v>4.99</v>
      </c>
      <c r="E59" s="187">
        <v>4.8499999999999996</v>
      </c>
      <c r="F59" s="191">
        <v>2.23</v>
      </c>
      <c r="G59" s="191">
        <v>3.24</v>
      </c>
      <c r="H59" s="191">
        <v>5.04</v>
      </c>
      <c r="I59" s="191">
        <v>4.05</v>
      </c>
      <c r="J59" s="191">
        <v>2.19</v>
      </c>
      <c r="K59" s="191">
        <v>2.73</v>
      </c>
    </row>
    <row r="60" spans="1:11" s="40" customFormat="1" ht="12" customHeight="1" x14ac:dyDescent="0.25">
      <c r="A60" s="76" t="s">
        <v>233</v>
      </c>
      <c r="B60" s="187">
        <v>6.51</v>
      </c>
      <c r="C60" s="187">
        <v>5.39</v>
      </c>
      <c r="D60" s="187">
        <v>4.99</v>
      </c>
      <c r="E60" s="188">
        <v>4.8499999999999996</v>
      </c>
      <c r="F60" s="190">
        <v>2.23</v>
      </c>
      <c r="G60" s="191">
        <v>3.24</v>
      </c>
      <c r="H60" s="191">
        <v>5.04</v>
      </c>
      <c r="I60" s="191">
        <v>3.24</v>
      </c>
      <c r="J60" s="191">
        <v>0.68</v>
      </c>
      <c r="K60" s="191">
        <v>1.01</v>
      </c>
    </row>
    <row r="61" spans="1:11" s="40" customFormat="1" ht="12" customHeight="1" x14ac:dyDescent="0.25">
      <c r="A61" s="76" t="s">
        <v>32</v>
      </c>
      <c r="B61" s="187">
        <v>18.98</v>
      </c>
      <c r="C61" s="187">
        <v>17.34</v>
      </c>
      <c r="D61" s="187">
        <v>16.21</v>
      </c>
      <c r="E61" s="187">
        <v>16.16</v>
      </c>
      <c r="F61" s="191">
        <v>16.440000000000001</v>
      </c>
      <c r="G61" s="191">
        <v>16.489999999999998</v>
      </c>
      <c r="H61" s="191">
        <v>17.940000000000001</v>
      </c>
      <c r="I61" s="191">
        <v>21.37</v>
      </c>
      <c r="J61" s="191">
        <v>15.46</v>
      </c>
      <c r="K61" s="191">
        <v>16.36</v>
      </c>
    </row>
    <row r="62" spans="1:11" s="40" customFormat="1" ht="12" customHeight="1" x14ac:dyDescent="0.25">
      <c r="A62" s="76" t="s">
        <v>197</v>
      </c>
      <c r="B62" s="187">
        <v>18.89</v>
      </c>
      <c r="C62" s="187">
        <v>17.16</v>
      </c>
      <c r="D62" s="187">
        <v>15.95</v>
      </c>
      <c r="E62" s="187">
        <v>15.8</v>
      </c>
      <c r="F62" s="191">
        <v>16.010000000000002</v>
      </c>
      <c r="G62" s="191">
        <v>16.05</v>
      </c>
      <c r="H62" s="191">
        <v>17.53</v>
      </c>
      <c r="I62" s="191">
        <v>20.77</v>
      </c>
      <c r="J62" s="191">
        <v>15.13</v>
      </c>
      <c r="K62" s="191">
        <v>16.11</v>
      </c>
    </row>
    <row r="63" spans="1:11" s="40" customFormat="1" ht="12" customHeight="1" x14ac:dyDescent="0.25">
      <c r="A63" s="76" t="s">
        <v>196</v>
      </c>
      <c r="B63" s="92">
        <v>38352871</v>
      </c>
      <c r="C63" s="92">
        <v>38119669</v>
      </c>
      <c r="D63" s="92">
        <v>37890085</v>
      </c>
      <c r="E63" s="92">
        <v>37503335</v>
      </c>
      <c r="F63" s="63">
        <v>37271017</v>
      </c>
      <c r="G63" s="63">
        <v>37094978</v>
      </c>
      <c r="H63" s="63">
        <v>37094978</v>
      </c>
      <c r="I63" s="68" t="s">
        <v>5</v>
      </c>
      <c r="J63" s="63">
        <v>36842088</v>
      </c>
      <c r="K63" s="63">
        <v>36842088</v>
      </c>
    </row>
    <row r="64" spans="1:11" s="40" customFormat="1" ht="12" customHeight="1" x14ac:dyDescent="0.25">
      <c r="A64" s="76" t="s">
        <v>33</v>
      </c>
      <c r="B64" s="92">
        <v>38197403</v>
      </c>
      <c r="C64" s="92">
        <v>38012454</v>
      </c>
      <c r="D64" s="92">
        <v>37772864</v>
      </c>
      <c r="E64" s="92">
        <v>37483975</v>
      </c>
      <c r="F64" s="63">
        <v>37256347</v>
      </c>
      <c r="G64" s="63">
        <v>37094978</v>
      </c>
      <c r="H64" s="63">
        <v>37052830</v>
      </c>
      <c r="I64" s="68" t="s">
        <v>5</v>
      </c>
      <c r="J64" s="63">
        <v>36842088</v>
      </c>
      <c r="K64" s="63">
        <v>39842088</v>
      </c>
    </row>
    <row r="65" spans="1:11" s="40" customFormat="1" ht="12" customHeight="1" x14ac:dyDescent="0.25">
      <c r="A65" s="76" t="s">
        <v>34</v>
      </c>
      <c r="B65" s="154">
        <v>322</v>
      </c>
      <c r="C65" s="154">
        <v>194.2</v>
      </c>
      <c r="D65" s="154">
        <v>162.5</v>
      </c>
      <c r="E65" s="154">
        <v>110.75</v>
      </c>
      <c r="F65" s="69">
        <v>119.5</v>
      </c>
      <c r="G65" s="69">
        <v>77.75</v>
      </c>
      <c r="H65" s="69">
        <v>53</v>
      </c>
      <c r="I65" s="69">
        <v>43</v>
      </c>
      <c r="J65" s="69">
        <v>34</v>
      </c>
      <c r="K65" s="69">
        <v>37.299999999999997</v>
      </c>
    </row>
    <row r="66" spans="1:11" s="40" customFormat="1" ht="12" customHeight="1" x14ac:dyDescent="0.25">
      <c r="A66" s="76" t="s">
        <v>179</v>
      </c>
      <c r="B66" s="154">
        <v>61.8</v>
      </c>
      <c r="C66" s="154">
        <v>40</v>
      </c>
      <c r="D66" s="154">
        <v>39.9</v>
      </c>
      <c r="E66" s="154">
        <v>33.299999999999997</v>
      </c>
      <c r="F66" s="69">
        <v>35.299999999999997</v>
      </c>
      <c r="G66" s="69">
        <v>27.8</v>
      </c>
      <c r="H66" s="69">
        <v>31.5</v>
      </c>
      <c r="I66" s="69">
        <v>17.100000000000001</v>
      </c>
      <c r="J66" s="69">
        <v>26</v>
      </c>
      <c r="K66" s="69">
        <v>16.399999999999999</v>
      </c>
    </row>
    <row r="67" spans="1:11" s="40" customFormat="1" ht="12" customHeight="1" x14ac:dyDescent="0.35">
      <c r="A67" s="78"/>
      <c r="B67" s="78"/>
      <c r="C67" s="78"/>
      <c r="D67" s="78"/>
      <c r="E67" s="78"/>
      <c r="F67" s="78"/>
      <c r="G67" s="55"/>
      <c r="H67" s="55"/>
      <c r="I67" s="31"/>
      <c r="J67" s="79"/>
      <c r="K67" s="31"/>
    </row>
    <row r="68" spans="1:11" s="40" customFormat="1" ht="12" customHeight="1" x14ac:dyDescent="0.35">
      <c r="A68" s="55"/>
      <c r="B68" s="55"/>
      <c r="C68" s="55"/>
      <c r="D68" s="55"/>
      <c r="E68" s="55"/>
      <c r="F68" s="55"/>
      <c r="G68" s="55"/>
      <c r="H68" s="55"/>
      <c r="I68"/>
      <c r="J68"/>
      <c r="K68"/>
    </row>
    <row r="69" spans="1:11" s="40" customFormat="1" ht="12" customHeight="1" x14ac:dyDescent="0.35">
      <c r="A69" s="55"/>
      <c r="B69" s="55"/>
      <c r="C69" s="55"/>
      <c r="D69" s="55"/>
      <c r="E69" s="55"/>
      <c r="F69" s="55"/>
      <c r="G69" s="55"/>
      <c r="H69" s="55"/>
      <c r="I69"/>
      <c r="J69"/>
      <c r="K69"/>
    </row>
    <row r="70" spans="1:11" s="40" customFormat="1" ht="12" customHeight="1" x14ac:dyDescent="0.35">
      <c r="A70" s="55"/>
      <c r="B70" s="55"/>
      <c r="C70" s="55"/>
      <c r="D70" s="55"/>
      <c r="E70" s="55"/>
      <c r="F70" s="55"/>
      <c r="G70" s="55"/>
      <c r="H70" s="55"/>
      <c r="I70"/>
      <c r="J70"/>
      <c r="K70"/>
    </row>
    <row r="71" spans="1:11" s="40" customFormat="1" ht="12" customHeight="1" x14ac:dyDescent="0.35">
      <c r="A71" s="55"/>
      <c r="B71" s="55"/>
      <c r="C71" s="55"/>
      <c r="D71" s="55"/>
      <c r="E71" s="55"/>
      <c r="F71" s="55"/>
      <c r="G71" s="55"/>
      <c r="H71" s="55"/>
      <c r="I71"/>
      <c r="J71"/>
      <c r="K71"/>
    </row>
    <row r="72" spans="1:11" s="40" customFormat="1" ht="12" customHeight="1" x14ac:dyDescent="0.35">
      <c r="A72" s="55"/>
      <c r="B72" s="55"/>
      <c r="C72" s="55"/>
      <c r="D72" s="55"/>
      <c r="E72" s="55"/>
      <c r="F72" s="55"/>
      <c r="G72" s="55"/>
      <c r="H72" s="55"/>
      <c r="I72"/>
      <c r="J72"/>
      <c r="K72"/>
    </row>
    <row r="73" spans="1:11" s="40" customFormat="1" ht="12" customHeight="1" x14ac:dyDescent="0.35">
      <c r="A73" s="55"/>
      <c r="B73" s="55"/>
      <c r="C73" s="55"/>
      <c r="D73" s="55"/>
      <c r="E73" s="55"/>
      <c r="F73" s="55"/>
      <c r="G73" s="55"/>
      <c r="H73" s="55"/>
      <c r="I73"/>
      <c r="J73"/>
      <c r="K73"/>
    </row>
    <row r="74" spans="1:11" s="40" customFormat="1" ht="12" customHeight="1" x14ac:dyDescent="0.35">
      <c r="A74" s="55"/>
      <c r="B74" s="55"/>
      <c r="C74" s="55"/>
      <c r="D74" s="55"/>
      <c r="E74" s="55"/>
      <c r="F74" s="55"/>
      <c r="G74" s="55"/>
      <c r="H74" s="55"/>
      <c r="I74"/>
      <c r="J74"/>
      <c r="K74"/>
    </row>
    <row r="75" spans="1:11" s="40" customFormat="1" ht="12" customHeight="1" x14ac:dyDescent="0.35">
      <c r="A75" s="55"/>
      <c r="B75" s="55"/>
      <c r="C75" s="55"/>
      <c r="D75" s="55"/>
      <c r="E75" s="55"/>
      <c r="F75" s="55"/>
      <c r="G75" s="55"/>
      <c r="H75" s="55"/>
      <c r="I75"/>
      <c r="J75"/>
      <c r="K75"/>
    </row>
    <row r="76" spans="1:11" s="40" customFormat="1" ht="12" customHeight="1" x14ac:dyDescent="0.35">
      <c r="A76" s="55"/>
      <c r="B76" s="55"/>
      <c r="C76" s="55"/>
      <c r="D76" s="55"/>
      <c r="E76" s="55"/>
      <c r="F76" s="55"/>
      <c r="G76" s="55"/>
      <c r="H76" s="55"/>
      <c r="I76"/>
      <c r="J76"/>
      <c r="K76"/>
    </row>
    <row r="77" spans="1:11" s="40" customFormat="1" ht="12" customHeight="1" x14ac:dyDescent="0.35">
      <c r="A77" s="55"/>
      <c r="B77" s="55"/>
      <c r="C77" s="55"/>
      <c r="D77" s="55"/>
      <c r="E77" s="55"/>
      <c r="F77" s="55"/>
      <c r="G77" s="55"/>
      <c r="H77" s="55"/>
      <c r="I77"/>
      <c r="J77"/>
      <c r="K77"/>
    </row>
    <row r="78" spans="1:11" x14ac:dyDescent="0.35">
      <c r="A78" s="55"/>
      <c r="B78" s="55"/>
      <c r="C78" s="55"/>
      <c r="D78" s="55"/>
      <c r="E78" s="55"/>
      <c r="F78" s="55"/>
      <c r="G78" s="55"/>
      <c r="H78" s="55"/>
    </row>
    <row r="79" spans="1:11" x14ac:dyDescent="0.35">
      <c r="A79" s="55"/>
      <c r="B79" s="55"/>
      <c r="C79" s="55"/>
      <c r="D79" s="55"/>
      <c r="E79" s="55"/>
      <c r="F79" s="55"/>
      <c r="G79" s="55"/>
      <c r="H79" s="55"/>
    </row>
    <row r="80" spans="1:11" x14ac:dyDescent="0.35">
      <c r="A80" s="55"/>
      <c r="B80" s="55"/>
      <c r="C80" s="55"/>
      <c r="D80" s="55"/>
      <c r="E80" s="55"/>
      <c r="F80" s="55"/>
      <c r="G80" s="55"/>
      <c r="H80" s="55"/>
    </row>
    <row r="81" spans="1:8" x14ac:dyDescent="0.35">
      <c r="A81" s="55"/>
      <c r="B81" s="55"/>
      <c r="C81" s="55"/>
      <c r="D81" s="55"/>
      <c r="E81" s="55"/>
      <c r="F81" s="55"/>
      <c r="G81" s="55"/>
      <c r="H81" s="55"/>
    </row>
    <row r="82" spans="1:8" x14ac:dyDescent="0.35">
      <c r="A82" s="55"/>
      <c r="B82" s="55"/>
      <c r="C82" s="55"/>
      <c r="D82" s="55"/>
      <c r="E82" s="55"/>
      <c r="F82" s="55"/>
      <c r="G82" s="55"/>
      <c r="H82" s="55"/>
    </row>
    <row r="83" spans="1:8" x14ac:dyDescent="0.35">
      <c r="A83" s="55"/>
      <c r="B83" s="55"/>
      <c r="C83" s="55"/>
      <c r="D83" s="55"/>
      <c r="E83" s="55"/>
      <c r="F83" s="55"/>
      <c r="G83" s="55"/>
      <c r="H83" s="55"/>
    </row>
    <row r="84" spans="1:8" x14ac:dyDescent="0.35">
      <c r="A84" s="55"/>
      <c r="B84" s="55"/>
      <c r="C84" s="55"/>
      <c r="D84" s="55"/>
      <c r="E84" s="55"/>
      <c r="F84" s="55"/>
      <c r="G84" s="55"/>
      <c r="H84" s="55"/>
    </row>
    <row r="85" spans="1:8" x14ac:dyDescent="0.35">
      <c r="A85" s="55"/>
      <c r="B85" s="55"/>
      <c r="C85" s="55"/>
      <c r="D85" s="55"/>
      <c r="E85" s="55"/>
      <c r="F85" s="55"/>
      <c r="G85" s="55"/>
      <c r="H85" s="55"/>
    </row>
    <row r="86" spans="1:8" x14ac:dyDescent="0.35">
      <c r="A86" s="55"/>
      <c r="B86" s="55"/>
      <c r="C86" s="55"/>
      <c r="D86" s="55"/>
      <c r="E86" s="55"/>
      <c r="F86" s="55"/>
      <c r="G86" s="55"/>
      <c r="H86" s="55"/>
    </row>
    <row r="87" spans="1:8" x14ac:dyDescent="0.35">
      <c r="A87" s="55"/>
      <c r="B87" s="55"/>
      <c r="C87" s="55"/>
      <c r="D87" s="55"/>
      <c r="E87" s="55"/>
      <c r="F87" s="55"/>
      <c r="G87" s="55"/>
      <c r="H87" s="55"/>
    </row>
    <row r="88" spans="1:8" x14ac:dyDescent="0.35">
      <c r="A88" s="55"/>
      <c r="B88" s="55"/>
      <c r="C88" s="55"/>
      <c r="D88" s="55"/>
      <c r="E88" s="55"/>
      <c r="F88" s="55"/>
      <c r="G88" s="55"/>
      <c r="H88" s="55"/>
    </row>
  </sheetData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9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Q38"/>
  <sheetViews>
    <sheetView tabSelected="1" workbookViewId="0">
      <selection activeCell="B37" sqref="B37"/>
    </sheetView>
  </sheetViews>
  <sheetFormatPr defaultRowHeight="14.5" x14ac:dyDescent="0.35"/>
  <cols>
    <col min="1" max="1" width="30" customWidth="1"/>
    <col min="2" max="4" width="9.1796875" customWidth="1"/>
  </cols>
  <sheetData>
    <row r="1" spans="1:17" x14ac:dyDescent="0.35">
      <c r="A1" s="6" t="s">
        <v>295</v>
      </c>
      <c r="B1" s="6"/>
      <c r="C1" s="6"/>
      <c r="D1" s="6"/>
    </row>
    <row r="2" spans="1:17" ht="15" thickBot="1" x14ac:dyDescent="0.4">
      <c r="A2" s="6"/>
      <c r="B2" s="6"/>
      <c r="C2" s="6"/>
      <c r="D2" s="6"/>
    </row>
    <row r="3" spans="1:17" x14ac:dyDescent="0.35">
      <c r="A3" s="124" t="s">
        <v>293</v>
      </c>
      <c r="B3" s="129" t="s">
        <v>304</v>
      </c>
      <c r="C3" s="129" t="s">
        <v>304</v>
      </c>
      <c r="D3" s="129" t="s">
        <v>304</v>
      </c>
      <c r="E3" s="129" t="s">
        <v>215</v>
      </c>
      <c r="F3" s="129" t="s">
        <v>215</v>
      </c>
      <c r="G3" s="129" t="s">
        <v>215</v>
      </c>
      <c r="H3" s="129" t="s">
        <v>215</v>
      </c>
      <c r="I3" s="129" t="s">
        <v>214</v>
      </c>
      <c r="J3" s="129" t="s">
        <v>214</v>
      </c>
      <c r="K3" s="129" t="s">
        <v>214</v>
      </c>
      <c r="L3" s="129" t="s">
        <v>214</v>
      </c>
      <c r="M3" s="223" t="s">
        <v>294</v>
      </c>
      <c r="N3" s="223" t="s">
        <v>294</v>
      </c>
      <c r="O3" s="223" t="s">
        <v>294</v>
      </c>
      <c r="P3" s="223" t="s">
        <v>294</v>
      </c>
    </row>
    <row r="4" spans="1:17" ht="15" thickBot="1" x14ac:dyDescent="0.4">
      <c r="A4" s="127" t="s">
        <v>244</v>
      </c>
      <c r="B4" s="120" t="s">
        <v>297</v>
      </c>
      <c r="C4" s="120" t="s">
        <v>299</v>
      </c>
      <c r="D4" s="120" t="s">
        <v>298</v>
      </c>
      <c r="E4" s="120" t="s">
        <v>296</v>
      </c>
      <c r="F4" s="120" t="s">
        <v>297</v>
      </c>
      <c r="G4" s="120" t="s">
        <v>299</v>
      </c>
      <c r="H4" s="120" t="s">
        <v>298</v>
      </c>
      <c r="I4" s="120" t="s">
        <v>296</v>
      </c>
      <c r="J4" s="120" t="s">
        <v>297</v>
      </c>
      <c r="K4" s="120" t="s">
        <v>299</v>
      </c>
      <c r="L4" s="120" t="s">
        <v>298</v>
      </c>
      <c r="M4" s="120" t="s">
        <v>296</v>
      </c>
      <c r="N4" s="120" t="s">
        <v>297</v>
      </c>
      <c r="O4" s="120" t="s">
        <v>299</v>
      </c>
      <c r="P4" s="120" t="s">
        <v>298</v>
      </c>
    </row>
    <row r="5" spans="1:17" x14ac:dyDescent="0.35">
      <c r="A5" s="175" t="s">
        <v>245</v>
      </c>
      <c r="B5" s="176">
        <v>457411</v>
      </c>
      <c r="C5" s="176">
        <v>363267</v>
      </c>
      <c r="D5" s="176">
        <v>332842</v>
      </c>
      <c r="E5" s="176">
        <v>474074</v>
      </c>
      <c r="F5" s="176">
        <v>329537</v>
      </c>
      <c r="G5" s="176">
        <v>316191</v>
      </c>
      <c r="H5" s="176">
        <v>293720</v>
      </c>
      <c r="I5" s="176">
        <v>357092</v>
      </c>
      <c r="J5" s="176">
        <v>285491</v>
      </c>
      <c r="K5" s="176">
        <v>298532</v>
      </c>
      <c r="L5" s="176">
        <v>268067</v>
      </c>
      <c r="M5" s="176">
        <v>330611</v>
      </c>
      <c r="N5" s="176">
        <v>282420</v>
      </c>
      <c r="O5" s="176">
        <v>271240</v>
      </c>
      <c r="P5" s="176">
        <v>240838</v>
      </c>
      <c r="Q5" s="142"/>
    </row>
    <row r="6" spans="1:17" x14ac:dyDescent="0.35">
      <c r="A6" s="177" t="s">
        <v>60</v>
      </c>
      <c r="B6" s="178">
        <v>14336</v>
      </c>
      <c r="C6" s="178">
        <v>8917</v>
      </c>
      <c r="D6" s="178">
        <v>6370</v>
      </c>
      <c r="E6" s="178">
        <v>15649</v>
      </c>
      <c r="F6" s="178">
        <v>10655</v>
      </c>
      <c r="G6" s="178">
        <v>6340</v>
      </c>
      <c r="H6" s="178">
        <v>4626</v>
      </c>
      <c r="I6" s="178">
        <v>7714</v>
      </c>
      <c r="J6" s="178">
        <v>11054</v>
      </c>
      <c r="K6" s="178">
        <v>5561</v>
      </c>
      <c r="L6" s="178">
        <v>3899</v>
      </c>
      <c r="M6" s="178">
        <v>6216</v>
      </c>
      <c r="N6" s="178">
        <v>8050</v>
      </c>
      <c r="O6" s="178">
        <v>9364</v>
      </c>
      <c r="P6" s="178">
        <v>5740</v>
      </c>
    </row>
    <row r="7" spans="1:17" x14ac:dyDescent="0.35">
      <c r="A7" s="177" t="s">
        <v>252</v>
      </c>
      <c r="B7" s="178">
        <v>8836</v>
      </c>
      <c r="C7" s="178">
        <v>0</v>
      </c>
      <c r="D7" s="178">
        <v>0</v>
      </c>
      <c r="E7" s="178">
        <v>0</v>
      </c>
      <c r="F7" s="178">
        <v>0</v>
      </c>
      <c r="G7" s="178">
        <v>0</v>
      </c>
      <c r="H7" s="178">
        <v>0</v>
      </c>
      <c r="I7" s="178">
        <v>0</v>
      </c>
      <c r="J7" s="178">
        <v>0</v>
      </c>
      <c r="K7" s="178">
        <v>0</v>
      </c>
      <c r="L7" s="178">
        <v>0</v>
      </c>
      <c r="M7" s="178">
        <v>0</v>
      </c>
      <c r="N7" s="178">
        <v>12355</v>
      </c>
      <c r="O7" s="178"/>
      <c r="P7" s="178"/>
    </row>
    <row r="8" spans="1:17" x14ac:dyDescent="0.35">
      <c r="A8" s="177" t="s">
        <v>246</v>
      </c>
      <c r="B8" s="179">
        <v>715</v>
      </c>
      <c r="C8" s="179">
        <v>217</v>
      </c>
      <c r="D8" s="179">
        <v>802</v>
      </c>
      <c r="E8" s="179">
        <v>251</v>
      </c>
      <c r="F8" s="178">
        <v>1105</v>
      </c>
      <c r="G8" s="178">
        <v>1516</v>
      </c>
      <c r="H8" s="178">
        <v>536</v>
      </c>
      <c r="I8" s="178">
        <v>869</v>
      </c>
      <c r="J8" s="178">
        <v>1466</v>
      </c>
      <c r="K8" s="178">
        <v>514</v>
      </c>
      <c r="L8" s="178">
        <v>857</v>
      </c>
      <c r="M8" s="178">
        <v>835</v>
      </c>
      <c r="N8" s="178">
        <v>1057</v>
      </c>
      <c r="O8" s="178">
        <v>137</v>
      </c>
      <c r="P8" s="178">
        <v>368</v>
      </c>
    </row>
    <row r="9" spans="1:17" x14ac:dyDescent="0.35">
      <c r="A9" s="177" t="s">
        <v>247</v>
      </c>
      <c r="B9" s="178">
        <v>-82551</v>
      </c>
      <c r="C9" s="178">
        <v>-55544</v>
      </c>
      <c r="D9" s="178">
        <v>-47682</v>
      </c>
      <c r="E9" s="178">
        <v>-118745</v>
      </c>
      <c r="F9" s="178">
        <v>-45624</v>
      </c>
      <c r="G9" s="178">
        <v>-43773</v>
      </c>
      <c r="H9" s="178">
        <v>-46316</v>
      </c>
      <c r="I9" s="178">
        <v>-38519</v>
      </c>
      <c r="J9" s="178">
        <v>-38341</v>
      </c>
      <c r="K9" s="178">
        <v>-51087</v>
      </c>
      <c r="L9" s="178">
        <v>-52347</v>
      </c>
      <c r="M9" s="178">
        <v>-39250.400000000001</v>
      </c>
      <c r="N9" s="178">
        <v>-45965</v>
      </c>
      <c r="O9" s="178">
        <v>-44116</v>
      </c>
      <c r="P9" s="178">
        <v>-51057</v>
      </c>
    </row>
    <row r="10" spans="1:17" x14ac:dyDescent="0.35">
      <c r="A10" s="177" t="s">
        <v>248</v>
      </c>
      <c r="B10" s="178">
        <v>-204767</v>
      </c>
      <c r="C10" s="178">
        <v>-195930</v>
      </c>
      <c r="D10" s="178">
        <v>-182364</v>
      </c>
      <c r="E10" s="178">
        <v>-179241</v>
      </c>
      <c r="F10" s="178">
        <v>-173465</v>
      </c>
      <c r="G10" s="178">
        <v>-171438</v>
      </c>
      <c r="H10" s="178">
        <v>-152663</v>
      </c>
      <c r="I10" s="178">
        <v>-158878</v>
      </c>
      <c r="J10" s="178">
        <v>-146588</v>
      </c>
      <c r="K10" s="178">
        <v>-146170</v>
      </c>
      <c r="L10" s="178">
        <v>-132467</v>
      </c>
      <c r="M10" s="178">
        <v>-142308</v>
      </c>
      <c r="N10" s="178">
        <v>-142482</v>
      </c>
      <c r="O10" s="178">
        <v>-137585</v>
      </c>
      <c r="P10" s="178">
        <v>-120090</v>
      </c>
    </row>
    <row r="11" spans="1:17" x14ac:dyDescent="0.35">
      <c r="A11" s="177" t="s">
        <v>249</v>
      </c>
      <c r="B11" s="178">
        <v>-67941</v>
      </c>
      <c r="C11" s="178">
        <v>-60904</v>
      </c>
      <c r="D11" s="178">
        <v>-63665</v>
      </c>
      <c r="E11" s="178">
        <v>-74776</v>
      </c>
      <c r="F11" s="178">
        <v>-60003</v>
      </c>
      <c r="G11" s="178">
        <v>-52202</v>
      </c>
      <c r="H11" s="178">
        <v>-53604</v>
      </c>
      <c r="I11" s="178">
        <v>-67030</v>
      </c>
      <c r="J11" s="178">
        <v>-63214</v>
      </c>
      <c r="K11" s="178">
        <v>-49201</v>
      </c>
      <c r="L11" s="178">
        <v>-42997</v>
      </c>
      <c r="M11" s="178">
        <v>-67864</v>
      </c>
      <c r="N11" s="178">
        <v>-54367</v>
      </c>
      <c r="O11" s="178">
        <v>-43475</v>
      </c>
      <c r="P11" s="178">
        <v>-39543</v>
      </c>
    </row>
    <row r="12" spans="1:17" ht="15" thickBot="1" x14ac:dyDescent="0.4">
      <c r="A12" s="103" t="s">
        <v>250</v>
      </c>
      <c r="B12" s="123">
        <v>-26305</v>
      </c>
      <c r="C12" s="123">
        <v>-17358</v>
      </c>
      <c r="D12" s="123">
        <v>-16926</v>
      </c>
      <c r="E12" s="123">
        <v>-12501</v>
      </c>
      <c r="F12" s="123">
        <v>-11979</v>
      </c>
      <c r="G12" s="123">
        <v>-11604</v>
      </c>
      <c r="H12" s="123">
        <v>-10725</v>
      </c>
      <c r="I12" s="123">
        <v>-10524</v>
      </c>
      <c r="J12" s="123">
        <v>-10662</v>
      </c>
      <c r="K12" s="123">
        <v>-10143</v>
      </c>
      <c r="L12" s="123">
        <v>-8599</v>
      </c>
      <c r="M12" s="123">
        <v>-8325</v>
      </c>
      <c r="N12" s="123">
        <f>-8685-12313</f>
        <v>-20998</v>
      </c>
      <c r="O12" s="123">
        <v>-8529</v>
      </c>
      <c r="P12" s="123">
        <v>-8291</v>
      </c>
    </row>
    <row r="13" spans="1:17" x14ac:dyDescent="0.35">
      <c r="A13" s="124" t="s">
        <v>251</v>
      </c>
      <c r="B13" s="125">
        <v>99734</v>
      </c>
      <c r="C13" s="125">
        <v>42665</v>
      </c>
      <c r="D13" s="125">
        <v>29377</v>
      </c>
      <c r="E13" s="125">
        <v>104711</v>
      </c>
      <c r="F13" s="125">
        <f>SUM(F5:F12)</f>
        <v>50226</v>
      </c>
      <c r="G13" s="125">
        <f>SUM(G5:G12)</f>
        <v>45030</v>
      </c>
      <c r="H13" s="125">
        <f t="shared" ref="H13:P13" si="0">SUM(H5:H12)</f>
        <v>35574</v>
      </c>
      <c r="I13" s="125">
        <f t="shared" si="0"/>
        <v>90724</v>
      </c>
      <c r="J13" s="125">
        <f t="shared" si="0"/>
        <v>39206</v>
      </c>
      <c r="K13" s="125">
        <f t="shared" si="0"/>
        <v>48006</v>
      </c>
      <c r="L13" s="125">
        <f t="shared" si="0"/>
        <v>36413</v>
      </c>
      <c r="M13" s="125">
        <f t="shared" si="0"/>
        <v>79914.599999999977</v>
      </c>
      <c r="N13" s="125">
        <f t="shared" si="0"/>
        <v>40070</v>
      </c>
      <c r="O13" s="125">
        <f t="shared" si="0"/>
        <v>47036</v>
      </c>
      <c r="P13" s="125">
        <f t="shared" si="0"/>
        <v>27965</v>
      </c>
    </row>
    <row r="14" spans="1:17" x14ac:dyDescent="0.35">
      <c r="A14" s="103"/>
      <c r="B14" s="103"/>
      <c r="C14" s="126"/>
      <c r="D14" s="126"/>
      <c r="E14" s="126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</row>
    <row r="15" spans="1:17" ht="15" thickBot="1" x14ac:dyDescent="0.4">
      <c r="A15" s="127" t="s">
        <v>63</v>
      </c>
      <c r="B15" s="128">
        <v>993</v>
      </c>
      <c r="C15" s="128">
        <v>2277</v>
      </c>
      <c r="D15" s="128">
        <v>1250</v>
      </c>
      <c r="E15" s="128">
        <v>6168</v>
      </c>
      <c r="F15" s="128">
        <v>1206</v>
      </c>
      <c r="G15" s="128">
        <v>7718</v>
      </c>
      <c r="H15" s="128">
        <v>-1841</v>
      </c>
      <c r="I15" s="128">
        <v>31563</v>
      </c>
      <c r="J15" s="128">
        <v>-4708</v>
      </c>
      <c r="K15" s="128">
        <v>3775</v>
      </c>
      <c r="L15" s="128">
        <v>-13825</v>
      </c>
      <c r="M15" s="128">
        <v>5451</v>
      </c>
      <c r="N15" s="128">
        <v>337</v>
      </c>
      <c r="O15" s="128">
        <v>-410</v>
      </c>
      <c r="P15" s="128">
        <v>782</v>
      </c>
    </row>
    <row r="16" spans="1:17" s="220" customFormat="1" x14ac:dyDescent="0.35">
      <c r="A16" s="124" t="s">
        <v>253</v>
      </c>
      <c r="B16" s="125">
        <v>100727</v>
      </c>
      <c r="C16" s="125">
        <v>44942</v>
      </c>
      <c r="D16" s="125">
        <v>30627</v>
      </c>
      <c r="E16" s="125">
        <v>110879</v>
      </c>
      <c r="F16" s="125">
        <f>F13+F15</f>
        <v>51432</v>
      </c>
      <c r="G16" s="125">
        <f>G13+G15</f>
        <v>52748</v>
      </c>
      <c r="H16" s="125">
        <f t="shared" ref="H16:P16" si="1">H13+H15</f>
        <v>33733</v>
      </c>
      <c r="I16" s="125">
        <f t="shared" si="1"/>
        <v>122287</v>
      </c>
      <c r="J16" s="125">
        <f t="shared" si="1"/>
        <v>34498</v>
      </c>
      <c r="K16" s="125">
        <f t="shared" si="1"/>
        <v>51781</v>
      </c>
      <c r="L16" s="125">
        <f t="shared" si="1"/>
        <v>22588</v>
      </c>
      <c r="M16" s="125">
        <f t="shared" si="1"/>
        <v>85365.599999999977</v>
      </c>
      <c r="N16" s="125">
        <f t="shared" si="1"/>
        <v>40407</v>
      </c>
      <c r="O16" s="125">
        <f t="shared" si="1"/>
        <v>46626</v>
      </c>
      <c r="P16" s="125">
        <f t="shared" si="1"/>
        <v>28747</v>
      </c>
    </row>
    <row r="17" spans="1:16" x14ac:dyDescent="0.35">
      <c r="A17" s="103"/>
      <c r="B17" s="126"/>
      <c r="C17" s="126"/>
      <c r="D17" s="126"/>
      <c r="E17" s="126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</row>
    <row r="18" spans="1:16" ht="15" thickBot="1" x14ac:dyDescent="0.4">
      <c r="A18" s="103" t="s">
        <v>254</v>
      </c>
      <c r="B18" s="123">
        <v>-21547</v>
      </c>
      <c r="C18" s="123">
        <v>-10034</v>
      </c>
      <c r="D18" s="123">
        <v>-6573</v>
      </c>
      <c r="E18" s="123">
        <v>-20487</v>
      </c>
      <c r="F18" s="123">
        <v>-11101</v>
      </c>
      <c r="G18" s="123">
        <v>-11079</v>
      </c>
      <c r="H18" s="123">
        <v>-7146</v>
      </c>
      <c r="I18" s="123">
        <v>-24062</v>
      </c>
      <c r="J18" s="123">
        <v>-7626</v>
      </c>
      <c r="K18" s="123">
        <v>-9832</v>
      </c>
      <c r="L18" s="123">
        <v>-4929</v>
      </c>
      <c r="M18" s="123">
        <v>-21213</v>
      </c>
      <c r="N18" s="123">
        <v>-9574</v>
      </c>
      <c r="O18" s="123">
        <v>-10238</v>
      </c>
      <c r="P18" s="123">
        <v>-6339</v>
      </c>
    </row>
    <row r="19" spans="1:16" ht="15" thickBot="1" x14ac:dyDescent="0.4">
      <c r="A19" s="124" t="s">
        <v>255</v>
      </c>
      <c r="B19" s="125">
        <v>79180</v>
      </c>
      <c r="C19" s="125">
        <v>34908</v>
      </c>
      <c r="D19" s="125">
        <v>24054</v>
      </c>
      <c r="E19" s="125">
        <v>90392</v>
      </c>
      <c r="F19" s="125">
        <f>F16+F18</f>
        <v>40331</v>
      </c>
      <c r="G19" s="125">
        <f>G16+G18</f>
        <v>41669</v>
      </c>
      <c r="H19" s="125">
        <f t="shared" ref="H19:P19" si="2">H16+H18</f>
        <v>26587</v>
      </c>
      <c r="I19" s="125">
        <f t="shared" si="2"/>
        <v>98225</v>
      </c>
      <c r="J19" s="125">
        <f t="shared" si="2"/>
        <v>26872</v>
      </c>
      <c r="K19" s="125">
        <f t="shared" si="2"/>
        <v>41949</v>
      </c>
      <c r="L19" s="125">
        <f t="shared" si="2"/>
        <v>17659</v>
      </c>
      <c r="M19" s="125">
        <f t="shared" si="2"/>
        <v>64152.599999999977</v>
      </c>
      <c r="N19" s="125">
        <f t="shared" si="2"/>
        <v>30833</v>
      </c>
      <c r="O19" s="125">
        <f t="shared" si="2"/>
        <v>36388</v>
      </c>
      <c r="P19" s="125">
        <f t="shared" si="2"/>
        <v>22408</v>
      </c>
    </row>
    <row r="20" spans="1:16" x14ac:dyDescent="0.35">
      <c r="A20" s="124"/>
      <c r="B20" s="124"/>
      <c r="C20" s="124"/>
      <c r="D20" s="124"/>
      <c r="E20" s="129"/>
      <c r="F20" s="125"/>
      <c r="G20" s="125"/>
      <c r="H20" s="125"/>
      <c r="I20" s="125"/>
      <c r="J20" s="125"/>
      <c r="K20" s="130"/>
      <c r="L20" s="130"/>
      <c r="M20" s="130"/>
      <c r="N20" s="125"/>
      <c r="O20" s="130"/>
      <c r="P20" s="130"/>
    </row>
    <row r="21" spans="1:16" x14ac:dyDescent="0.35">
      <c r="A21" s="121" t="s">
        <v>256</v>
      </c>
      <c r="B21" s="121"/>
      <c r="C21" s="121"/>
      <c r="D21" s="121"/>
      <c r="E21" s="131"/>
      <c r="F21" s="132"/>
      <c r="G21" s="132"/>
      <c r="H21" s="132"/>
      <c r="I21" s="132"/>
      <c r="J21" s="123"/>
      <c r="K21" s="123"/>
      <c r="L21" s="123"/>
      <c r="M21" s="123"/>
      <c r="N21" s="123"/>
      <c r="O21" s="123"/>
      <c r="P21" s="123"/>
    </row>
    <row r="22" spans="1:16" x14ac:dyDescent="0.35">
      <c r="A22" s="98" t="s">
        <v>257</v>
      </c>
      <c r="B22" s="180">
        <v>79180</v>
      </c>
      <c r="C22" s="180">
        <v>34908</v>
      </c>
      <c r="D22" s="180">
        <v>24054</v>
      </c>
      <c r="E22" s="180">
        <v>90392</v>
      </c>
      <c r="F22" s="180">
        <v>40331</v>
      </c>
      <c r="G22" s="180">
        <v>41669</v>
      </c>
      <c r="H22" s="180">
        <v>26587</v>
      </c>
      <c r="I22" s="180">
        <v>98225</v>
      </c>
      <c r="J22" s="180">
        <v>26872</v>
      </c>
      <c r="K22" s="180">
        <v>41949</v>
      </c>
      <c r="L22" s="180">
        <v>17659</v>
      </c>
      <c r="M22" s="180">
        <v>64153</v>
      </c>
      <c r="N22" s="180">
        <v>30833</v>
      </c>
      <c r="O22" s="180">
        <v>36388</v>
      </c>
      <c r="P22" s="180">
        <v>22408</v>
      </c>
    </row>
    <row r="23" spans="1:16" ht="15" thickBot="1" x14ac:dyDescent="0.4">
      <c r="A23" s="103" t="s">
        <v>306</v>
      </c>
      <c r="B23" s="103">
        <v>0</v>
      </c>
      <c r="C23" s="103">
        <v>0</v>
      </c>
      <c r="D23" s="103">
        <v>0</v>
      </c>
      <c r="E23" s="117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</row>
    <row r="24" spans="1:16" x14ac:dyDescent="0.35">
      <c r="A24" s="124"/>
      <c r="B24" s="124"/>
      <c r="C24" s="124"/>
      <c r="D24" s="124"/>
      <c r="E24" s="129"/>
      <c r="F24" s="129"/>
      <c r="G24" s="129"/>
      <c r="H24" s="129"/>
      <c r="I24" s="129"/>
      <c r="J24" s="129"/>
      <c r="K24" s="133"/>
      <c r="L24" s="133"/>
      <c r="M24" s="133"/>
      <c r="N24" s="129"/>
      <c r="O24" s="133"/>
      <c r="P24" s="133"/>
    </row>
    <row r="25" spans="1:16" x14ac:dyDescent="0.35">
      <c r="A25" s="121" t="s">
        <v>258</v>
      </c>
      <c r="B25" s="121"/>
      <c r="C25" s="121"/>
      <c r="D25" s="121"/>
      <c r="E25" s="117"/>
      <c r="F25" s="117"/>
      <c r="G25" s="117"/>
      <c r="H25" s="117"/>
      <c r="I25" s="117"/>
      <c r="J25" s="143"/>
      <c r="K25" s="117"/>
      <c r="L25" s="117"/>
      <c r="M25" s="117"/>
      <c r="N25" s="117"/>
      <c r="O25" s="117"/>
      <c r="P25" s="117"/>
    </row>
    <row r="26" spans="1:16" x14ac:dyDescent="0.35">
      <c r="A26" s="98" t="s">
        <v>259</v>
      </c>
      <c r="B26" s="98">
        <v>2.06</v>
      </c>
      <c r="C26" s="181">
        <v>0.91</v>
      </c>
      <c r="D26" s="181">
        <v>0.63</v>
      </c>
      <c r="E26" s="181">
        <v>2.36</v>
      </c>
      <c r="F26" s="181">
        <v>1.06</v>
      </c>
      <c r="G26" s="181">
        <v>1.0900000000000001</v>
      </c>
      <c r="H26" s="181">
        <v>0.7</v>
      </c>
      <c r="I26" s="181">
        <v>2.58</v>
      </c>
      <c r="J26" s="181">
        <v>0.71</v>
      </c>
      <c r="K26" s="181">
        <v>1.1100000000000001</v>
      </c>
      <c r="L26" s="181">
        <v>0.47</v>
      </c>
      <c r="M26" s="181">
        <v>1.69</v>
      </c>
      <c r="N26" s="181">
        <v>0.81</v>
      </c>
      <c r="O26" s="181">
        <v>0.97</v>
      </c>
      <c r="P26" s="181">
        <v>0.6</v>
      </c>
    </row>
    <row r="27" spans="1:16" x14ac:dyDescent="0.35">
      <c r="A27" s="177" t="s">
        <v>260</v>
      </c>
      <c r="B27" s="177">
        <v>2.0499999999999998</v>
      </c>
      <c r="C27" s="182">
        <v>0.91</v>
      </c>
      <c r="D27" s="182">
        <v>0.62</v>
      </c>
      <c r="E27" s="182">
        <v>2.35</v>
      </c>
      <c r="F27" s="182">
        <v>1.05</v>
      </c>
      <c r="G27" s="182">
        <v>1.08</v>
      </c>
      <c r="H27" s="182">
        <v>0.69</v>
      </c>
      <c r="I27" s="182">
        <v>2.5499999999999998</v>
      </c>
      <c r="J27" s="182">
        <v>0.7</v>
      </c>
      <c r="K27" s="182">
        <v>1.0900000000000001</v>
      </c>
      <c r="L27" s="182">
        <v>0.46</v>
      </c>
      <c r="M27" s="182">
        <v>1.67</v>
      </c>
      <c r="N27" s="182">
        <v>0.8</v>
      </c>
      <c r="O27" s="182">
        <v>0.95</v>
      </c>
      <c r="P27" s="182">
        <v>0.57999999999999996</v>
      </c>
    </row>
    <row r="28" spans="1:16" x14ac:dyDescent="0.35">
      <c r="A28" s="121"/>
      <c r="B28" s="121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</row>
    <row r="29" spans="1:16" x14ac:dyDescent="0.35">
      <c r="A29" s="121" t="s">
        <v>261</v>
      </c>
      <c r="B29" s="121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16" x14ac:dyDescent="0.35">
      <c r="A30" s="98" t="s">
        <v>262</v>
      </c>
      <c r="B30" s="180">
        <v>38506020</v>
      </c>
      <c r="C30" s="180">
        <v>38352871</v>
      </c>
      <c r="D30" s="180">
        <v>38352871</v>
      </c>
      <c r="E30" s="183" t="s">
        <v>237</v>
      </c>
      <c r="F30" s="180">
        <v>38352871</v>
      </c>
      <c r="G30" s="180">
        <v>38119669</v>
      </c>
      <c r="H30" s="180">
        <v>38119669</v>
      </c>
      <c r="I30" s="183" t="s">
        <v>238</v>
      </c>
      <c r="J30" s="180">
        <v>38119669</v>
      </c>
      <c r="K30" s="180">
        <v>37935001</v>
      </c>
      <c r="L30" s="180">
        <v>37935001</v>
      </c>
      <c r="M30" s="180">
        <v>37890085</v>
      </c>
      <c r="N30" s="180">
        <v>37890085</v>
      </c>
      <c r="O30" s="180">
        <v>37686105</v>
      </c>
      <c r="P30" s="180">
        <v>37686105</v>
      </c>
    </row>
    <row r="31" spans="1:16" x14ac:dyDescent="0.35">
      <c r="A31" s="177" t="s">
        <v>263</v>
      </c>
      <c r="B31" s="178">
        <v>38533253</v>
      </c>
      <c r="C31" s="178">
        <v>38530851</v>
      </c>
      <c r="D31" s="178">
        <v>38530851</v>
      </c>
      <c r="E31" s="179" t="s">
        <v>239</v>
      </c>
      <c r="F31" s="178">
        <v>38530851</v>
      </c>
      <c r="G31" s="178">
        <v>38515550</v>
      </c>
      <c r="H31" s="178">
        <v>38515550</v>
      </c>
      <c r="I31" s="179" t="s">
        <v>240</v>
      </c>
      <c r="J31" s="178">
        <v>38515550</v>
      </c>
      <c r="K31" s="178">
        <v>38499137</v>
      </c>
      <c r="L31" s="178">
        <v>38499139</v>
      </c>
      <c r="M31" s="178">
        <v>38499139</v>
      </c>
      <c r="N31" s="178">
        <v>38499139</v>
      </c>
      <c r="O31" s="178">
        <v>38341746</v>
      </c>
      <c r="P31" s="178">
        <v>38341746</v>
      </c>
    </row>
    <row r="32" spans="1:16" x14ac:dyDescent="0.35">
      <c r="A32" s="177" t="s">
        <v>264</v>
      </c>
      <c r="B32" s="178">
        <v>38454970</v>
      </c>
      <c r="C32" s="178">
        <v>38352871</v>
      </c>
      <c r="D32" s="178">
        <v>38352871</v>
      </c>
      <c r="E32" s="179" t="s">
        <v>237</v>
      </c>
      <c r="F32" s="178">
        <v>38197403</v>
      </c>
      <c r="G32" s="178">
        <v>38119669</v>
      </c>
      <c r="H32" s="178">
        <v>38119669</v>
      </c>
      <c r="I32" s="179" t="s">
        <v>238</v>
      </c>
      <c r="J32" s="178">
        <v>38075119</v>
      </c>
      <c r="K32" s="178">
        <v>37935001</v>
      </c>
      <c r="L32" s="178">
        <v>37920029</v>
      </c>
      <c r="M32" s="178">
        <v>37890085</v>
      </c>
      <c r="N32" s="178">
        <v>37890085</v>
      </c>
      <c r="O32" s="178">
        <v>37686105</v>
      </c>
      <c r="P32" s="178">
        <v>37625182</v>
      </c>
    </row>
    <row r="33" spans="1:17" ht="15" thickBot="1" x14ac:dyDescent="0.4">
      <c r="A33" s="127" t="s">
        <v>265</v>
      </c>
      <c r="B33" s="128">
        <v>38532452</v>
      </c>
      <c r="C33" s="128">
        <v>38530851</v>
      </c>
      <c r="D33" s="128">
        <v>38530851</v>
      </c>
      <c r="E33" s="119" t="s">
        <v>239</v>
      </c>
      <c r="F33" s="128">
        <v>38530889</v>
      </c>
      <c r="G33" s="128">
        <v>38515550</v>
      </c>
      <c r="H33" s="128">
        <v>38515550</v>
      </c>
      <c r="I33" s="119" t="s">
        <v>240</v>
      </c>
      <c r="J33" s="128">
        <v>38510590</v>
      </c>
      <c r="K33" s="128">
        <v>38499137</v>
      </c>
      <c r="L33" s="128">
        <v>38499139</v>
      </c>
      <c r="M33" s="128">
        <v>38499139</v>
      </c>
      <c r="N33" s="128">
        <v>38499139</v>
      </c>
      <c r="O33" s="128">
        <v>38341746</v>
      </c>
      <c r="P33" s="128">
        <v>38341746</v>
      </c>
    </row>
    <row r="35" spans="1:17" x14ac:dyDescent="0.35">
      <c r="A35" s="184" t="s">
        <v>192</v>
      </c>
      <c r="B35" s="185">
        <f>B13/B5</f>
        <v>0.21804023077713477</v>
      </c>
      <c r="C35" s="185">
        <f>C13/C5</f>
        <v>0.11744804785460831</v>
      </c>
      <c r="D35" s="185">
        <f>D13/D5</f>
        <v>8.8261096856766877E-2</v>
      </c>
      <c r="E35" s="185">
        <f>E13/E5</f>
        <v>0.22087480013668753</v>
      </c>
      <c r="F35" s="185">
        <f t="shared" ref="F35:P35" si="3">F13/F5</f>
        <v>0.15241384123785798</v>
      </c>
      <c r="G35" s="185">
        <f t="shared" si="3"/>
        <v>0.14241392069983017</v>
      </c>
      <c r="H35" s="185">
        <f t="shared" si="3"/>
        <v>0.12111534795042898</v>
      </c>
      <c r="I35" s="185">
        <f t="shared" si="3"/>
        <v>0.25406337862511624</v>
      </c>
      <c r="J35" s="185">
        <f t="shared" si="3"/>
        <v>0.13732832208370843</v>
      </c>
      <c r="K35" s="185">
        <f t="shared" si="3"/>
        <v>0.16080688167432636</v>
      </c>
      <c r="L35" s="185">
        <f t="shared" si="3"/>
        <v>0.13583544412404361</v>
      </c>
      <c r="M35" s="185">
        <f t="shared" si="3"/>
        <v>0.24171791017237773</v>
      </c>
      <c r="N35" s="185">
        <f t="shared" si="3"/>
        <v>0.14188088662276044</v>
      </c>
      <c r="O35" s="185">
        <f t="shared" si="3"/>
        <v>0.17341100132723786</v>
      </c>
      <c r="P35" s="185">
        <f t="shared" si="3"/>
        <v>0.11611539707189066</v>
      </c>
      <c r="Q35" s="161"/>
    </row>
    <row r="36" spans="1:17" x14ac:dyDescent="0.35">
      <c r="A36" s="221" t="s">
        <v>266</v>
      </c>
      <c r="B36" s="222">
        <v>431.1</v>
      </c>
      <c r="C36" s="222">
        <v>425.7</v>
      </c>
      <c r="D36" s="222">
        <v>238.7</v>
      </c>
      <c r="E36" s="222">
        <v>1104.9000000000001</v>
      </c>
      <c r="F36" s="222">
        <v>390.7</v>
      </c>
      <c r="G36" s="222">
        <v>350.7</v>
      </c>
      <c r="H36" s="222">
        <v>286.5</v>
      </c>
      <c r="I36" s="222">
        <v>500.3</v>
      </c>
      <c r="J36" s="222">
        <v>337.9</v>
      </c>
      <c r="K36" s="222">
        <v>426.8</v>
      </c>
      <c r="L36" s="222">
        <v>227.6</v>
      </c>
      <c r="M36" s="222">
        <v>349.6</v>
      </c>
      <c r="N36" s="222">
        <v>302.89999999999998</v>
      </c>
      <c r="O36" s="222">
        <v>299.60000000000002</v>
      </c>
      <c r="P36" s="222">
        <v>225.5</v>
      </c>
    </row>
    <row r="38" spans="1:17" x14ac:dyDescent="0.35"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</sheetData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P16"/>
  <sheetViews>
    <sheetView workbookViewId="0">
      <selection activeCell="B14" sqref="B14"/>
    </sheetView>
  </sheetViews>
  <sheetFormatPr defaultRowHeight="14.5" x14ac:dyDescent="0.35"/>
  <cols>
    <col min="1" max="1" width="49.81640625" bestFit="1" customWidth="1"/>
    <col min="2" max="4" width="9.1796875" customWidth="1"/>
  </cols>
  <sheetData>
    <row r="1" spans="1:16" x14ac:dyDescent="0.35">
      <c r="A1" s="111" t="s">
        <v>282</v>
      </c>
      <c r="B1" s="111"/>
      <c r="C1" s="111"/>
      <c r="D1" s="111"/>
    </row>
    <row r="2" spans="1:16" x14ac:dyDescent="0.35">
      <c r="A2" s="111"/>
      <c r="B2" s="111"/>
      <c r="C2" s="111"/>
      <c r="D2" s="111"/>
    </row>
    <row r="3" spans="1:16" s="30" customFormat="1" ht="11.5" x14ac:dyDescent="0.25">
      <c r="A3" s="200" t="s">
        <v>293</v>
      </c>
      <c r="B3" s="201" t="s">
        <v>304</v>
      </c>
      <c r="C3" s="201" t="s">
        <v>304</v>
      </c>
      <c r="D3" s="201" t="s">
        <v>304</v>
      </c>
      <c r="E3" s="201" t="s">
        <v>215</v>
      </c>
      <c r="F3" s="201" t="s">
        <v>215</v>
      </c>
      <c r="G3" s="201" t="s">
        <v>215</v>
      </c>
      <c r="H3" s="201" t="s">
        <v>215</v>
      </c>
      <c r="I3" s="201" t="s">
        <v>214</v>
      </c>
      <c r="J3" s="201" t="s">
        <v>214</v>
      </c>
      <c r="K3" s="201" t="s">
        <v>214</v>
      </c>
      <c r="L3" s="201" t="s">
        <v>214</v>
      </c>
      <c r="M3" s="202"/>
      <c r="N3" s="202"/>
      <c r="O3" s="202"/>
      <c r="P3" s="202"/>
    </row>
    <row r="4" spans="1:16" ht="15" thickBot="1" x14ac:dyDescent="0.4">
      <c r="A4" s="113" t="s">
        <v>244</v>
      </c>
      <c r="B4" s="97" t="s">
        <v>297</v>
      </c>
      <c r="C4" s="97" t="s">
        <v>299</v>
      </c>
      <c r="D4" s="97" t="s">
        <v>298</v>
      </c>
      <c r="E4" s="97" t="s">
        <v>296</v>
      </c>
      <c r="F4" s="97" t="s">
        <v>297</v>
      </c>
      <c r="G4" s="97" t="s">
        <v>299</v>
      </c>
      <c r="H4" s="97" t="s">
        <v>298</v>
      </c>
      <c r="I4" s="97" t="s">
        <v>296</v>
      </c>
      <c r="J4" s="97" t="s">
        <v>297</v>
      </c>
      <c r="K4" s="97" t="s">
        <v>299</v>
      </c>
      <c r="L4" s="97" t="s">
        <v>298</v>
      </c>
      <c r="M4" s="148"/>
      <c r="N4" s="148"/>
      <c r="O4" s="148"/>
      <c r="P4" s="148"/>
    </row>
    <row r="5" spans="1:16" x14ac:dyDescent="0.35">
      <c r="A5" s="203" t="s">
        <v>283</v>
      </c>
      <c r="B5" s="204">
        <v>109756</v>
      </c>
      <c r="C5" s="204">
        <v>49806</v>
      </c>
      <c r="D5" s="204">
        <v>12012</v>
      </c>
      <c r="E5" s="204">
        <v>102824</v>
      </c>
      <c r="F5" s="204">
        <v>32092</v>
      </c>
      <c r="G5" s="204">
        <v>53212</v>
      </c>
      <c r="H5" s="204">
        <v>21171</v>
      </c>
      <c r="I5" s="204">
        <v>141469</v>
      </c>
      <c r="J5" s="204">
        <v>14686</v>
      </c>
      <c r="K5" s="204">
        <v>33318</v>
      </c>
      <c r="L5" s="204">
        <v>35881</v>
      </c>
      <c r="M5" s="142"/>
      <c r="N5" s="112"/>
    </row>
    <row r="6" spans="1:16" x14ac:dyDescent="0.35">
      <c r="A6" s="205" t="s">
        <v>284</v>
      </c>
      <c r="B6" s="206">
        <v>134074</v>
      </c>
      <c r="C6" s="206">
        <v>109165</v>
      </c>
      <c r="D6" s="206">
        <v>-28012</v>
      </c>
      <c r="E6" s="206">
        <v>72105</v>
      </c>
      <c r="F6" s="206">
        <v>80020</v>
      </c>
      <c r="G6" s="206">
        <v>84528</v>
      </c>
      <c r="H6" s="206">
        <v>15889</v>
      </c>
      <c r="I6" s="206">
        <v>103529</v>
      </c>
      <c r="J6" s="206">
        <v>40035</v>
      </c>
      <c r="K6" s="206">
        <v>49064</v>
      </c>
      <c r="L6" s="206">
        <v>25611</v>
      </c>
      <c r="M6" s="142"/>
    </row>
    <row r="7" spans="1:16" x14ac:dyDescent="0.35">
      <c r="A7" s="207" t="s">
        <v>285</v>
      </c>
      <c r="B7" s="208">
        <v>-16744</v>
      </c>
      <c r="C7" s="208">
        <v>-13454</v>
      </c>
      <c r="D7" s="208">
        <v>-27191</v>
      </c>
      <c r="E7" s="208">
        <v>-11409</v>
      </c>
      <c r="F7" s="208">
        <v>-9007</v>
      </c>
      <c r="G7" s="208">
        <v>-7756</v>
      </c>
      <c r="H7" s="208">
        <v>-6703</v>
      </c>
      <c r="I7" s="208">
        <v>-1567</v>
      </c>
      <c r="J7" s="208">
        <v>-11033</v>
      </c>
      <c r="K7" s="208">
        <v>-9149</v>
      </c>
      <c r="L7" s="208">
        <v>-11952</v>
      </c>
      <c r="M7" s="142"/>
    </row>
    <row r="8" spans="1:16" x14ac:dyDescent="0.35">
      <c r="A8" s="207" t="s">
        <v>286</v>
      </c>
      <c r="B8" s="208">
        <v>-5689</v>
      </c>
      <c r="C8" s="208">
        <v>-178238</v>
      </c>
      <c r="D8" s="208">
        <v>-6269</v>
      </c>
      <c r="E8" s="208">
        <v>0</v>
      </c>
      <c r="F8" s="208">
        <v>2091</v>
      </c>
      <c r="G8" s="208">
        <v>-170678</v>
      </c>
      <c r="H8" s="208">
        <v>-346</v>
      </c>
      <c r="I8" s="208">
        <v>0</v>
      </c>
      <c r="J8" s="208">
        <v>-392</v>
      </c>
      <c r="K8" s="208">
        <v>-170708</v>
      </c>
      <c r="L8" s="208">
        <v>-1504</v>
      </c>
      <c r="M8" s="142"/>
    </row>
    <row r="9" spans="1:16" x14ac:dyDescent="0.35">
      <c r="A9" s="209" t="s">
        <v>287</v>
      </c>
      <c r="B9" s="206">
        <f>SUM(B6:B8)</f>
        <v>111641</v>
      </c>
      <c r="C9" s="206">
        <f>SUM(C6:C8)</f>
        <v>-82527</v>
      </c>
      <c r="D9" s="206">
        <f>SUM(D6:D8)</f>
        <v>-61472</v>
      </c>
      <c r="E9" s="206">
        <f>SUM(E6:E8)</f>
        <v>60696</v>
      </c>
      <c r="F9" s="206">
        <f>SUM(F6:F8)</f>
        <v>73104</v>
      </c>
      <c r="G9" s="206">
        <f t="shared" ref="G9:L9" si="0">SUM(G6:G8)</f>
        <v>-93906</v>
      </c>
      <c r="H9" s="206">
        <f t="shared" si="0"/>
        <v>8840</v>
      </c>
      <c r="I9" s="206">
        <f t="shared" si="0"/>
        <v>101962</v>
      </c>
      <c r="J9" s="206">
        <f t="shared" si="0"/>
        <v>28610</v>
      </c>
      <c r="K9" s="206">
        <f t="shared" si="0"/>
        <v>-130793</v>
      </c>
      <c r="L9" s="206">
        <f t="shared" si="0"/>
        <v>12155</v>
      </c>
      <c r="M9" s="142"/>
    </row>
    <row r="10" spans="1:16" x14ac:dyDescent="0.35">
      <c r="A10" s="39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6" x14ac:dyDescent="0.35">
      <c r="A11" s="211" t="s">
        <v>288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</row>
    <row r="12" spans="1:16" x14ac:dyDescent="0.35">
      <c r="A12" s="212" t="s">
        <v>289</v>
      </c>
      <c r="B12" s="204">
        <v>189441</v>
      </c>
      <c r="C12" s="204">
        <v>271191</v>
      </c>
      <c r="D12" s="204">
        <v>331935</v>
      </c>
      <c r="E12" s="204">
        <v>265921</v>
      </c>
      <c r="F12" s="204">
        <v>190612</v>
      </c>
      <c r="G12" s="204">
        <v>291974</v>
      </c>
      <c r="H12" s="204">
        <v>282341</v>
      </c>
      <c r="I12" s="204">
        <v>195779</v>
      </c>
      <c r="J12" s="204">
        <v>150040</v>
      </c>
      <c r="K12" s="204">
        <v>277997</v>
      </c>
      <c r="L12" s="204">
        <v>273216</v>
      </c>
    </row>
    <row r="13" spans="1:16" x14ac:dyDescent="0.35">
      <c r="A13" s="207" t="s">
        <v>290</v>
      </c>
      <c r="B13" s="208">
        <v>3003</v>
      </c>
      <c r="C13" s="208">
        <v>777</v>
      </c>
      <c r="D13" s="208">
        <v>728</v>
      </c>
      <c r="E13" s="208">
        <v>5318</v>
      </c>
      <c r="F13" s="208">
        <v>2206</v>
      </c>
      <c r="G13" s="208">
        <v>-7456</v>
      </c>
      <c r="H13" s="208">
        <v>793</v>
      </c>
      <c r="I13" s="208">
        <v>-15400</v>
      </c>
      <c r="J13" s="208">
        <v>17129</v>
      </c>
      <c r="K13" s="208">
        <v>2836</v>
      </c>
      <c r="L13" s="208">
        <v>-7375</v>
      </c>
    </row>
    <row r="14" spans="1:16" x14ac:dyDescent="0.35">
      <c r="A14" s="214" t="s">
        <v>291</v>
      </c>
      <c r="B14" s="215">
        <f t="shared" ref="B14" si="1">SUM(B9:B13)</f>
        <v>304085</v>
      </c>
      <c r="C14" s="215">
        <f t="shared" ref="C14:H14" si="2">SUM(C9:C13)</f>
        <v>189441</v>
      </c>
      <c r="D14" s="215">
        <f t="shared" si="2"/>
        <v>271191</v>
      </c>
      <c r="E14" s="215">
        <f t="shared" si="2"/>
        <v>331935</v>
      </c>
      <c r="F14" s="215">
        <f t="shared" si="2"/>
        <v>265922</v>
      </c>
      <c r="G14" s="215">
        <f t="shared" si="2"/>
        <v>190612</v>
      </c>
      <c r="H14" s="215">
        <f t="shared" si="2"/>
        <v>291974</v>
      </c>
      <c r="I14" s="215">
        <f t="shared" ref="I14:L14" si="3">SUM(I9:I13)</f>
        <v>282341</v>
      </c>
      <c r="J14" s="215">
        <f t="shared" si="3"/>
        <v>195779</v>
      </c>
      <c r="K14" s="215">
        <f t="shared" si="3"/>
        <v>150040</v>
      </c>
      <c r="L14" s="215">
        <f t="shared" si="3"/>
        <v>277996</v>
      </c>
      <c r="M14" s="142"/>
    </row>
    <row r="16" spans="1:16" x14ac:dyDescent="0.35">
      <c r="E16" s="112"/>
      <c r="F16" s="112"/>
      <c r="G16" s="112"/>
      <c r="H16" s="112"/>
      <c r="I16" s="112"/>
      <c r="J16" s="112"/>
      <c r="K16" s="112"/>
      <c r="L16" s="112"/>
    </row>
  </sheetData>
  <phoneticPr fontId="48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X31"/>
  <sheetViews>
    <sheetView workbookViewId="0">
      <selection activeCell="B31" sqref="B31"/>
    </sheetView>
  </sheetViews>
  <sheetFormatPr defaultRowHeight="14.5" x14ac:dyDescent="0.35"/>
  <cols>
    <col min="1" max="1" width="25.7265625" customWidth="1"/>
    <col min="2" max="4" width="9.1796875" customWidth="1"/>
    <col min="7" max="7" width="9" customWidth="1"/>
  </cols>
  <sheetData>
    <row r="1" spans="1:24" x14ac:dyDescent="0.35">
      <c r="A1" s="94" t="s">
        <v>267</v>
      </c>
      <c r="B1" s="94"/>
      <c r="C1" s="94"/>
      <c r="D1" s="94"/>
      <c r="E1" s="94"/>
    </row>
    <row r="2" spans="1:24" x14ac:dyDescent="0.35">
      <c r="A2" s="95"/>
      <c r="B2" s="95"/>
      <c r="C2" s="95"/>
      <c r="D2" s="95"/>
    </row>
    <row r="3" spans="1:24" s="30" customFormat="1" ht="11.5" x14ac:dyDescent="0.25">
      <c r="A3" s="198" t="s">
        <v>303</v>
      </c>
      <c r="B3" s="199" t="s">
        <v>304</v>
      </c>
      <c r="C3" s="199" t="s">
        <v>304</v>
      </c>
      <c r="D3" s="199" t="s">
        <v>304</v>
      </c>
      <c r="E3" s="199" t="s">
        <v>215</v>
      </c>
      <c r="F3" s="199" t="s">
        <v>215</v>
      </c>
      <c r="G3" s="199" t="s">
        <v>215</v>
      </c>
      <c r="H3" s="199" t="s">
        <v>215</v>
      </c>
      <c r="I3" s="199" t="s">
        <v>214</v>
      </c>
      <c r="J3" s="199" t="s">
        <v>214</v>
      </c>
      <c r="K3" s="199" t="s">
        <v>214</v>
      </c>
      <c r="L3" s="199" t="s">
        <v>214</v>
      </c>
      <c r="M3" s="199" t="s">
        <v>200</v>
      </c>
      <c r="N3" s="199" t="s">
        <v>200</v>
      </c>
      <c r="O3" s="199" t="s">
        <v>200</v>
      </c>
      <c r="P3" s="199" t="s">
        <v>200</v>
      </c>
    </row>
    <row r="4" spans="1:24" s="30" customFormat="1" ht="6" customHeight="1" x14ac:dyDescent="0.25">
      <c r="A4" s="213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1:24" ht="15" thickBot="1" x14ac:dyDescent="0.4">
      <c r="A5" s="96" t="s">
        <v>234</v>
      </c>
      <c r="B5" s="97" t="s">
        <v>297</v>
      </c>
      <c r="C5" s="97" t="s">
        <v>299</v>
      </c>
      <c r="D5" s="97" t="s">
        <v>298</v>
      </c>
      <c r="E5" s="97" t="s">
        <v>296</v>
      </c>
      <c r="F5" s="97" t="s">
        <v>297</v>
      </c>
      <c r="G5" s="97" t="s">
        <v>299</v>
      </c>
      <c r="H5" s="97" t="s">
        <v>298</v>
      </c>
      <c r="I5" s="97" t="s">
        <v>296</v>
      </c>
      <c r="J5" s="97" t="s">
        <v>297</v>
      </c>
      <c r="K5" s="97" t="s">
        <v>299</v>
      </c>
      <c r="L5" s="97" t="s">
        <v>298</v>
      </c>
      <c r="M5" s="97" t="s">
        <v>296</v>
      </c>
      <c r="N5" s="97" t="s">
        <v>297</v>
      </c>
      <c r="O5" s="97" t="s">
        <v>299</v>
      </c>
      <c r="P5" s="97" t="s">
        <v>298</v>
      </c>
    </row>
    <row r="6" spans="1:24" x14ac:dyDescent="0.35">
      <c r="A6" s="98" t="s">
        <v>268</v>
      </c>
      <c r="B6" s="99">
        <v>396.1</v>
      </c>
      <c r="C6" s="99">
        <v>297.7</v>
      </c>
      <c r="D6" s="99">
        <v>288.39999999999998</v>
      </c>
      <c r="E6" s="99">
        <v>413.8</v>
      </c>
      <c r="F6" s="99">
        <v>272.39999999999998</v>
      </c>
      <c r="G6" s="99">
        <v>264.7</v>
      </c>
      <c r="H6" s="99">
        <v>253.4</v>
      </c>
      <c r="I6" s="99">
        <v>312.7</v>
      </c>
      <c r="J6" s="99">
        <v>234.9</v>
      </c>
      <c r="K6" s="99">
        <v>250.9</v>
      </c>
      <c r="L6" s="99">
        <v>233.8</v>
      </c>
      <c r="M6" s="99">
        <v>285.8</v>
      </c>
      <c r="N6" s="99">
        <v>237</v>
      </c>
      <c r="O6" s="99">
        <v>236.9</v>
      </c>
      <c r="P6" s="99">
        <v>210.8</v>
      </c>
    </row>
    <row r="7" spans="1:24" x14ac:dyDescent="0.35">
      <c r="A7" s="100" t="s">
        <v>251</v>
      </c>
      <c r="B7" s="101">
        <v>103</v>
      </c>
      <c r="C7" s="101">
        <v>41.6</v>
      </c>
      <c r="D7" s="101">
        <v>41.3</v>
      </c>
      <c r="E7" s="101">
        <v>106.8</v>
      </c>
      <c r="F7" s="101">
        <v>49.6</v>
      </c>
      <c r="G7" s="101">
        <v>52.2</v>
      </c>
      <c r="H7" s="101">
        <v>48.4</v>
      </c>
      <c r="I7" s="101">
        <v>92.8</v>
      </c>
      <c r="J7" s="101">
        <v>39.4</v>
      </c>
      <c r="K7" s="101">
        <v>48</v>
      </c>
      <c r="L7" s="101">
        <v>39</v>
      </c>
      <c r="M7" s="101">
        <v>92.7</v>
      </c>
      <c r="N7" s="101">
        <v>41.3</v>
      </c>
      <c r="O7" s="101">
        <v>53.9</v>
      </c>
      <c r="P7" s="101">
        <v>22.7</v>
      </c>
    </row>
    <row r="8" spans="1:24" x14ac:dyDescent="0.35">
      <c r="A8" s="98" t="s">
        <v>192</v>
      </c>
      <c r="B8" s="102">
        <f>B7/B6</f>
        <v>0.26003534460994698</v>
      </c>
      <c r="C8" s="102">
        <f>C7/C6</f>
        <v>0.13973799126637557</v>
      </c>
      <c r="D8" s="102">
        <f>D7/D6</f>
        <v>0.14320388349514562</v>
      </c>
      <c r="E8" s="102">
        <f>E7/E6</f>
        <v>0.25809569840502655</v>
      </c>
      <c r="F8" s="102">
        <f t="shared" ref="F8:P8" si="0">F7/F6</f>
        <v>0.18208516886930987</v>
      </c>
      <c r="G8" s="102">
        <f t="shared" si="0"/>
        <v>0.19720438231960713</v>
      </c>
      <c r="H8" s="102">
        <f t="shared" si="0"/>
        <v>0.19100236779794791</v>
      </c>
      <c r="I8" s="102">
        <f t="shared" si="0"/>
        <v>0.29677006715701953</v>
      </c>
      <c r="J8" s="102">
        <f t="shared" si="0"/>
        <v>0.16773094934014474</v>
      </c>
      <c r="K8" s="102">
        <f t="shared" si="0"/>
        <v>0.19131127939418094</v>
      </c>
      <c r="L8" s="102">
        <f t="shared" si="0"/>
        <v>0.16680923866552608</v>
      </c>
      <c r="M8" s="102">
        <f t="shared" si="0"/>
        <v>0.32435269419174245</v>
      </c>
      <c r="N8" s="102">
        <f t="shared" si="0"/>
        <v>0.1742616033755274</v>
      </c>
      <c r="O8" s="102">
        <f t="shared" si="0"/>
        <v>0.22752216124947233</v>
      </c>
      <c r="P8" s="102">
        <f t="shared" si="0"/>
        <v>0.10768500948766603</v>
      </c>
    </row>
    <row r="9" spans="1:24" x14ac:dyDescent="0.3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24" ht="15" thickBot="1" x14ac:dyDescent="0.4">
      <c r="A10" s="96" t="s">
        <v>235</v>
      </c>
      <c r="B10" s="97" t="str">
        <f>B5</f>
        <v>Q3</v>
      </c>
      <c r="C10" s="97" t="str">
        <f>C5</f>
        <v>Q2</v>
      </c>
      <c r="D10" s="97" t="str">
        <f>D5</f>
        <v>Q1</v>
      </c>
      <c r="E10" s="97" t="s">
        <v>296</v>
      </c>
      <c r="F10" s="97" t="s">
        <v>297</v>
      </c>
      <c r="G10" s="97" t="s">
        <v>299</v>
      </c>
      <c r="H10" s="97" t="s">
        <v>298</v>
      </c>
      <c r="I10" s="97" t="s">
        <v>296</v>
      </c>
      <c r="J10" s="97" t="s">
        <v>297</v>
      </c>
      <c r="K10" s="97" t="s">
        <v>299</v>
      </c>
      <c r="L10" s="97" t="s">
        <v>298</v>
      </c>
      <c r="M10" s="97" t="s">
        <v>296</v>
      </c>
      <c r="N10" s="97" t="s">
        <v>297</v>
      </c>
      <c r="O10" s="97" t="s">
        <v>299</v>
      </c>
      <c r="P10" s="97" t="s">
        <v>298</v>
      </c>
    </row>
    <row r="11" spans="1:24" x14ac:dyDescent="0.35">
      <c r="A11" s="98" t="s">
        <v>268</v>
      </c>
      <c r="B11" s="165">
        <v>49.8</v>
      </c>
      <c r="C11" s="165">
        <v>50.8</v>
      </c>
      <c r="D11" s="165">
        <v>35.700000000000003</v>
      </c>
      <c r="E11" s="165">
        <v>41.5</v>
      </c>
      <c r="F11" s="165">
        <v>41.4</v>
      </c>
      <c r="G11" s="165">
        <v>36.1</v>
      </c>
      <c r="H11" s="166">
        <v>33.4</v>
      </c>
      <c r="I11" s="99">
        <v>40.9</v>
      </c>
      <c r="J11" s="99">
        <v>38.5</v>
      </c>
      <c r="K11" s="99">
        <v>35.1</v>
      </c>
      <c r="L11" s="99">
        <v>28.4</v>
      </c>
      <c r="M11" s="99">
        <v>33.700000000000003</v>
      </c>
      <c r="N11" s="99">
        <v>31.7</v>
      </c>
      <c r="O11" s="99">
        <v>22.3</v>
      </c>
      <c r="P11" s="99">
        <v>18</v>
      </c>
      <c r="R11" s="163"/>
      <c r="S11" s="164"/>
      <c r="T11" s="164"/>
      <c r="U11" s="164"/>
      <c r="V11" s="164"/>
      <c r="W11" s="164"/>
      <c r="X11" s="164"/>
    </row>
    <row r="12" spans="1:24" x14ac:dyDescent="0.35">
      <c r="A12" s="100" t="s">
        <v>269</v>
      </c>
      <c r="B12" s="101">
        <v>-1.3</v>
      </c>
      <c r="C12" s="101">
        <v>1.7</v>
      </c>
      <c r="D12" s="101">
        <v>-1</v>
      </c>
      <c r="E12" s="101">
        <v>4.3</v>
      </c>
      <c r="F12" s="101">
        <v>2.5</v>
      </c>
      <c r="G12" s="101">
        <v>0.3</v>
      </c>
      <c r="H12" s="101">
        <v>-0.1</v>
      </c>
      <c r="I12" s="101">
        <v>4.0999999999999996</v>
      </c>
      <c r="J12" s="101">
        <v>2.5</v>
      </c>
      <c r="K12" s="101">
        <v>0.2</v>
      </c>
      <c r="L12" s="101">
        <v>0.2</v>
      </c>
      <c r="M12" s="101">
        <v>-1.6</v>
      </c>
      <c r="N12" s="101">
        <v>0.4</v>
      </c>
      <c r="O12" s="101">
        <v>1</v>
      </c>
      <c r="P12" s="101">
        <v>1.9</v>
      </c>
    </row>
    <row r="13" spans="1:24" x14ac:dyDescent="0.35">
      <c r="A13" s="98" t="s">
        <v>192</v>
      </c>
      <c r="B13" s="102">
        <f>B12/B11</f>
        <v>-2.6104417670682733E-2</v>
      </c>
      <c r="C13" s="102">
        <f>C12/C11</f>
        <v>3.3464566929133861E-2</v>
      </c>
      <c r="D13" s="102">
        <f>D12/D11</f>
        <v>-2.8011204481792715E-2</v>
      </c>
      <c r="E13" s="102">
        <f>E12/E11</f>
        <v>0.10361445783132529</v>
      </c>
      <c r="F13" s="102">
        <f t="shared" ref="F13:P13" si="1">F12/F11</f>
        <v>6.0386473429951695E-2</v>
      </c>
      <c r="G13" s="102">
        <f t="shared" si="1"/>
        <v>8.3102493074792231E-3</v>
      </c>
      <c r="H13" s="102">
        <f t="shared" si="1"/>
        <v>-2.9940119760479044E-3</v>
      </c>
      <c r="I13" s="102">
        <f t="shared" si="1"/>
        <v>0.1002444987775061</v>
      </c>
      <c r="J13" s="102">
        <f t="shared" si="1"/>
        <v>6.4935064935064929E-2</v>
      </c>
      <c r="K13" s="102">
        <f t="shared" si="1"/>
        <v>5.6980056980056983E-3</v>
      </c>
      <c r="L13" s="102">
        <f t="shared" si="1"/>
        <v>7.0422535211267616E-3</v>
      </c>
      <c r="M13" s="102">
        <f t="shared" si="1"/>
        <v>-4.7477744807121663E-2</v>
      </c>
      <c r="N13" s="102">
        <f t="shared" si="1"/>
        <v>1.2618296529968456E-2</v>
      </c>
      <c r="O13" s="102">
        <f t="shared" si="1"/>
        <v>4.4843049327354258E-2</v>
      </c>
      <c r="P13" s="102">
        <f t="shared" si="1"/>
        <v>0.10555555555555556</v>
      </c>
    </row>
    <row r="14" spans="1:24" x14ac:dyDescent="0.3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</row>
    <row r="15" spans="1:24" ht="15" thickBot="1" x14ac:dyDescent="0.4">
      <c r="A15" s="96" t="s">
        <v>236</v>
      </c>
      <c r="B15" s="97" t="str">
        <f>B5</f>
        <v>Q3</v>
      </c>
      <c r="C15" s="97" t="str">
        <f>C5</f>
        <v>Q2</v>
      </c>
      <c r="D15" s="97" t="str">
        <f>D5</f>
        <v>Q1</v>
      </c>
      <c r="E15" s="97" t="s">
        <v>296</v>
      </c>
      <c r="F15" s="97" t="s">
        <v>297</v>
      </c>
      <c r="G15" s="97" t="s">
        <v>299</v>
      </c>
      <c r="H15" s="97" t="s">
        <v>298</v>
      </c>
      <c r="I15" s="97" t="s">
        <v>296</v>
      </c>
      <c r="J15" s="97" t="s">
        <v>297</v>
      </c>
      <c r="K15" s="97" t="s">
        <v>299</v>
      </c>
      <c r="L15" s="97" t="s">
        <v>298</v>
      </c>
      <c r="M15" s="97" t="s">
        <v>296</v>
      </c>
      <c r="N15" s="97" t="s">
        <v>297</v>
      </c>
      <c r="O15" s="97" t="s">
        <v>299</v>
      </c>
      <c r="P15" s="97" t="s">
        <v>298</v>
      </c>
    </row>
    <row r="16" spans="1:24" x14ac:dyDescent="0.35">
      <c r="A16" s="98" t="s">
        <v>268</v>
      </c>
      <c r="B16" s="99">
        <v>20.3</v>
      </c>
      <c r="C16" s="99">
        <v>19.8</v>
      </c>
      <c r="D16" s="99">
        <v>15.6</v>
      </c>
      <c r="E16" s="99">
        <v>21.2</v>
      </c>
      <c r="F16" s="99">
        <v>19.5</v>
      </c>
      <c r="G16" s="99">
        <v>16.600000000000001</v>
      </c>
      <c r="H16" s="99">
        <v>11.5</v>
      </c>
      <c r="I16" s="99">
        <v>26.6</v>
      </c>
      <c r="J16" s="99">
        <v>17.399999999999999</v>
      </c>
      <c r="K16" s="99">
        <v>15.1</v>
      </c>
      <c r="L16" s="99">
        <v>11.2</v>
      </c>
      <c r="M16" s="99">
        <v>15.2</v>
      </c>
      <c r="N16" s="99">
        <v>18.8</v>
      </c>
      <c r="O16" s="99">
        <v>16.899999999999999</v>
      </c>
      <c r="P16" s="99">
        <v>14.5</v>
      </c>
    </row>
    <row r="17" spans="1:20" x14ac:dyDescent="0.35">
      <c r="A17" s="100" t="s">
        <v>269</v>
      </c>
      <c r="B17" s="101">
        <v>4.7</v>
      </c>
      <c r="C17" s="101">
        <v>-1</v>
      </c>
      <c r="D17" s="101">
        <v>0.5</v>
      </c>
      <c r="E17" s="101">
        <v>0.8</v>
      </c>
      <c r="F17" s="101">
        <v>1</v>
      </c>
      <c r="G17" s="101">
        <v>-3.9</v>
      </c>
      <c r="H17" s="101">
        <v>-4</v>
      </c>
      <c r="I17" s="101">
        <v>7</v>
      </c>
      <c r="J17" s="101">
        <v>2.7</v>
      </c>
      <c r="K17" s="101">
        <v>-0.7</v>
      </c>
      <c r="L17" s="101">
        <v>-2</v>
      </c>
      <c r="M17" s="101">
        <v>-2.7</v>
      </c>
      <c r="N17" s="101">
        <v>3.9</v>
      </c>
      <c r="O17" s="101">
        <v>2.4</v>
      </c>
      <c r="P17" s="101">
        <v>1.4</v>
      </c>
    </row>
    <row r="18" spans="1:20" x14ac:dyDescent="0.35">
      <c r="A18" s="98" t="s">
        <v>192</v>
      </c>
      <c r="B18" s="102">
        <f>B17/B16</f>
        <v>0.23152709359605911</v>
      </c>
      <c r="C18" s="102">
        <f>C17/C16</f>
        <v>-5.0505050505050504E-2</v>
      </c>
      <c r="D18" s="102">
        <f>D17/D16</f>
        <v>3.2051282051282055E-2</v>
      </c>
      <c r="E18" s="102">
        <f>E17/E16</f>
        <v>3.7735849056603779E-2</v>
      </c>
      <c r="F18" s="102">
        <f t="shared" ref="F18:P18" si="2">F17/F16</f>
        <v>5.128205128205128E-2</v>
      </c>
      <c r="G18" s="102">
        <f t="shared" si="2"/>
        <v>-0.23493975903614456</v>
      </c>
      <c r="H18" s="102">
        <f t="shared" si="2"/>
        <v>-0.34782608695652173</v>
      </c>
      <c r="I18" s="102">
        <f t="shared" si="2"/>
        <v>0.26315789473684209</v>
      </c>
      <c r="J18" s="102">
        <f t="shared" si="2"/>
        <v>0.15517241379310348</v>
      </c>
      <c r="K18" s="102">
        <f t="shared" si="2"/>
        <v>-4.6357615894039736E-2</v>
      </c>
      <c r="L18" s="102">
        <f t="shared" si="2"/>
        <v>-0.17857142857142858</v>
      </c>
      <c r="M18" s="102">
        <f t="shared" si="2"/>
        <v>-0.17763157894736845</v>
      </c>
      <c r="N18" s="102">
        <f t="shared" si="2"/>
        <v>0.20744680851063829</v>
      </c>
      <c r="O18" s="102">
        <f t="shared" si="2"/>
        <v>0.14201183431952663</v>
      </c>
      <c r="P18" s="102">
        <f t="shared" si="2"/>
        <v>9.6551724137931033E-2</v>
      </c>
    </row>
    <row r="19" spans="1:20" x14ac:dyDescent="0.35">
      <c r="A19" s="103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</row>
    <row r="20" spans="1:20" ht="15" thickBot="1" x14ac:dyDescent="0.4">
      <c r="A20" s="96" t="s">
        <v>301</v>
      </c>
      <c r="B20" s="97" t="str">
        <f>B5</f>
        <v>Q3</v>
      </c>
      <c r="C20" s="97" t="str">
        <f>C5</f>
        <v>Q2</v>
      </c>
      <c r="D20" s="97" t="str">
        <f>D5</f>
        <v>Q1</v>
      </c>
      <c r="E20" s="97" t="s">
        <v>296</v>
      </c>
      <c r="F20" s="97" t="s">
        <v>297</v>
      </c>
      <c r="G20" s="97" t="s">
        <v>299</v>
      </c>
      <c r="H20" s="97" t="s">
        <v>298</v>
      </c>
      <c r="I20" s="97" t="s">
        <v>296</v>
      </c>
      <c r="J20" s="97" t="s">
        <v>297</v>
      </c>
      <c r="K20" s="97" t="s">
        <v>299</v>
      </c>
      <c r="L20" s="97" t="s">
        <v>298</v>
      </c>
      <c r="M20" s="97" t="s">
        <v>296</v>
      </c>
      <c r="N20" s="97" t="s">
        <v>297</v>
      </c>
      <c r="O20" s="97" t="s">
        <v>299</v>
      </c>
      <c r="P20" s="97" t="s">
        <v>298</v>
      </c>
    </row>
    <row r="21" spans="1:20" x14ac:dyDescent="0.35">
      <c r="A21" s="98" t="s">
        <v>268</v>
      </c>
      <c r="B21" s="99">
        <v>17.7</v>
      </c>
      <c r="C21" s="99">
        <v>16.8</v>
      </c>
      <c r="D21" s="99">
        <v>15.5</v>
      </c>
      <c r="E21" s="99">
        <v>16.2</v>
      </c>
      <c r="F21" s="99">
        <v>15.5</v>
      </c>
      <c r="G21" s="99">
        <v>16.399999999999999</v>
      </c>
      <c r="H21" s="99">
        <v>14.7</v>
      </c>
      <c r="I21" s="99">
        <v>13.1</v>
      </c>
      <c r="J21" s="99">
        <v>13.6</v>
      </c>
      <c r="K21" s="99">
        <v>12.8</v>
      </c>
      <c r="L21" s="99">
        <v>12.7</v>
      </c>
      <c r="M21" s="99">
        <v>13.4</v>
      </c>
      <c r="N21" s="99">
        <v>12.4</v>
      </c>
      <c r="O21" s="99">
        <v>12.1</v>
      </c>
      <c r="P21" s="99">
        <v>11.3</v>
      </c>
    </row>
    <row r="22" spans="1:20" x14ac:dyDescent="0.35">
      <c r="A22" s="100" t="s">
        <v>270</v>
      </c>
      <c r="B22" s="101">
        <v>-6.2</v>
      </c>
      <c r="C22" s="101">
        <v>-5.7</v>
      </c>
      <c r="D22" s="101">
        <v>-6.9</v>
      </c>
      <c r="E22" s="101">
        <v>-7.5</v>
      </c>
      <c r="F22" s="101">
        <v>-5.6</v>
      </c>
      <c r="G22" s="101">
        <v>-7.8</v>
      </c>
      <c r="H22" s="101">
        <v>-7.6</v>
      </c>
      <c r="I22" s="101">
        <v>-6</v>
      </c>
      <c r="J22" s="101">
        <v>-3</v>
      </c>
      <c r="K22" s="101">
        <v>-5.9</v>
      </c>
      <c r="L22" s="101">
        <v>-2.6</v>
      </c>
      <c r="M22" s="101">
        <v>-5.4</v>
      </c>
      <c r="N22" s="101">
        <v>-3.8</v>
      </c>
      <c r="O22" s="101">
        <v>-4.3</v>
      </c>
      <c r="P22" s="101">
        <v>-2.1</v>
      </c>
    </row>
    <row r="23" spans="1:20" x14ac:dyDescent="0.35">
      <c r="A23" s="98" t="s">
        <v>192</v>
      </c>
      <c r="B23" s="102">
        <f>B22/B21</f>
        <v>-0.35028248587570626</v>
      </c>
      <c r="C23" s="102">
        <f>C22/C21</f>
        <v>-0.3392857142857143</v>
      </c>
      <c r="D23" s="102">
        <f>D22/D21</f>
        <v>-0.44516129032258067</v>
      </c>
      <c r="E23" s="102">
        <f>E22/E21</f>
        <v>-0.46296296296296297</v>
      </c>
      <c r="F23" s="102">
        <f t="shared" ref="F23:P23" si="3">F22/F21</f>
        <v>-0.36129032258064514</v>
      </c>
      <c r="G23" s="102">
        <f t="shared" si="3"/>
        <v>-0.47560975609756101</v>
      </c>
      <c r="H23" s="102">
        <f t="shared" si="3"/>
        <v>-0.51700680272108845</v>
      </c>
      <c r="I23" s="102">
        <f t="shared" si="3"/>
        <v>-0.4580152671755725</v>
      </c>
      <c r="J23" s="102">
        <f t="shared" si="3"/>
        <v>-0.22058823529411764</v>
      </c>
      <c r="K23" s="102">
        <f t="shared" si="3"/>
        <v>-0.4609375</v>
      </c>
      <c r="L23" s="102">
        <f t="shared" si="3"/>
        <v>-0.20472440944881892</v>
      </c>
      <c r="M23" s="102">
        <f t="shared" si="3"/>
        <v>-0.40298507462686567</v>
      </c>
      <c r="N23" s="102">
        <f t="shared" si="3"/>
        <v>-0.30645161290322576</v>
      </c>
      <c r="O23" s="102">
        <f t="shared" si="3"/>
        <v>-0.35537190082644626</v>
      </c>
      <c r="P23" s="102">
        <f t="shared" si="3"/>
        <v>-0.18584070796460175</v>
      </c>
    </row>
    <row r="24" spans="1:20" x14ac:dyDescent="0.3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20" ht="15" thickBot="1" x14ac:dyDescent="0.4">
      <c r="A25" s="96" t="s">
        <v>302</v>
      </c>
      <c r="B25" s="97" t="str">
        <f>B5</f>
        <v>Q3</v>
      </c>
      <c r="C25" s="97" t="str">
        <f>C5</f>
        <v>Q2</v>
      </c>
      <c r="D25" s="97" t="str">
        <f>D5</f>
        <v>Q1</v>
      </c>
      <c r="E25" s="97" t="s">
        <v>296</v>
      </c>
      <c r="F25" s="97" t="s">
        <v>297</v>
      </c>
      <c r="G25" s="97" t="s">
        <v>299</v>
      </c>
      <c r="H25" s="97" t="s">
        <v>298</v>
      </c>
      <c r="I25" s="97" t="s">
        <v>296</v>
      </c>
      <c r="J25" s="97" t="s">
        <v>297</v>
      </c>
      <c r="K25" s="97" t="s">
        <v>299</v>
      </c>
      <c r="L25" s="97" t="s">
        <v>298</v>
      </c>
      <c r="M25" s="97" t="s">
        <v>296</v>
      </c>
      <c r="N25" s="97" t="s">
        <v>297</v>
      </c>
      <c r="O25" s="97" t="s">
        <v>299</v>
      </c>
      <c r="P25" s="97" t="s">
        <v>298</v>
      </c>
    </row>
    <row r="26" spans="1:20" x14ac:dyDescent="0.35">
      <c r="A26" s="98" t="s">
        <v>271</v>
      </c>
      <c r="B26" s="107">
        <v>-26.5</v>
      </c>
      <c r="C26" s="107">
        <v>-21.8</v>
      </c>
      <c r="D26" s="107">
        <v>-22.4</v>
      </c>
      <c r="E26" s="107">
        <v>-18.600000000000001</v>
      </c>
      <c r="F26" s="107">
        <v>-19.3</v>
      </c>
      <c r="G26" s="107">
        <v>-17.600000000000001</v>
      </c>
      <c r="H26" s="162">
        <f>-18-1.3</f>
        <v>-19.3</v>
      </c>
      <c r="I26" s="107">
        <v>-36.200000000000003</v>
      </c>
      <c r="J26" s="107">
        <v>-18.899999999999999</v>
      </c>
      <c r="K26" s="107">
        <v>-15.4</v>
      </c>
      <c r="L26" s="107">
        <v>-18</v>
      </c>
      <c r="M26" s="107">
        <v>-17.5</v>
      </c>
      <c r="N26" s="107">
        <v>-17.5</v>
      </c>
      <c r="O26" s="107">
        <v>-17</v>
      </c>
      <c r="P26" s="107">
        <v>-13.8</v>
      </c>
      <c r="R26" s="164"/>
      <c r="S26" s="164"/>
      <c r="T26" s="164"/>
    </row>
    <row r="27" spans="1:20" x14ac:dyDescent="0.35">
      <c r="A27" s="98" t="s">
        <v>269</v>
      </c>
      <c r="B27" s="108">
        <v>-0.5</v>
      </c>
      <c r="C27" s="108">
        <v>6.1</v>
      </c>
      <c r="D27" s="108">
        <v>-4.5</v>
      </c>
      <c r="E27" s="108">
        <v>0.3</v>
      </c>
      <c r="F27" s="108">
        <v>2.7</v>
      </c>
      <c r="G27" s="108">
        <v>4.2</v>
      </c>
      <c r="H27" s="108">
        <v>-1.1000000000000001</v>
      </c>
      <c r="I27" s="108">
        <v>-7.2</v>
      </c>
      <c r="J27" s="108">
        <v>-2.4</v>
      </c>
      <c r="K27" s="108">
        <v>6.4</v>
      </c>
      <c r="L27" s="108">
        <v>1.8</v>
      </c>
      <c r="M27" s="108">
        <v>-3.1</v>
      </c>
      <c r="N27" s="108">
        <v>-1.7</v>
      </c>
      <c r="O27" s="108">
        <v>-6</v>
      </c>
      <c r="P27" s="108">
        <v>4.0999999999999996</v>
      </c>
    </row>
    <row r="28" spans="1:20" x14ac:dyDescent="0.35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</row>
    <row r="29" spans="1:20" x14ac:dyDescent="0.35">
      <c r="A29" s="109" t="s">
        <v>272</v>
      </c>
      <c r="B29" s="167">
        <f>B6+B11+B16+B21+B26</f>
        <v>457.40000000000003</v>
      </c>
      <c r="C29" s="167">
        <f>C6+C11+C16+C21+C26</f>
        <v>363.3</v>
      </c>
      <c r="D29" s="167">
        <f>D6+D11+D16+D21+D26</f>
        <v>332.8</v>
      </c>
      <c r="E29" s="167">
        <f t="shared" ref="E29:P29" si="4">E6+E11+E16+E21+E26</f>
        <v>474.09999999999997</v>
      </c>
      <c r="F29" s="167">
        <f t="shared" si="4"/>
        <v>329.49999999999994</v>
      </c>
      <c r="G29" s="167">
        <f t="shared" si="4"/>
        <v>316.2</v>
      </c>
      <c r="H29" s="167">
        <f t="shared" si="4"/>
        <v>293.7</v>
      </c>
      <c r="I29" s="167">
        <f t="shared" si="4"/>
        <v>357.1</v>
      </c>
      <c r="J29" s="167">
        <f t="shared" si="4"/>
        <v>285.5</v>
      </c>
      <c r="K29" s="167">
        <f t="shared" si="4"/>
        <v>298.50000000000006</v>
      </c>
      <c r="L29" s="167">
        <f t="shared" si="4"/>
        <v>268.09999999999997</v>
      </c>
      <c r="M29" s="167">
        <f t="shared" si="4"/>
        <v>330.59999999999997</v>
      </c>
      <c r="N29" s="167">
        <f t="shared" si="4"/>
        <v>282.39999999999998</v>
      </c>
      <c r="O29" s="167">
        <f t="shared" si="4"/>
        <v>271.2</v>
      </c>
      <c r="P29" s="167">
        <f t="shared" si="4"/>
        <v>240.8</v>
      </c>
      <c r="Q29" s="161"/>
      <c r="R29" s="161"/>
      <c r="S29" s="161"/>
      <c r="T29" s="161"/>
    </row>
    <row r="30" spans="1:20" x14ac:dyDescent="0.35">
      <c r="A30" s="110" t="s">
        <v>273</v>
      </c>
      <c r="B30" s="168">
        <f t="shared" ref="B30" si="5">B7+B12+B17+B22+B27</f>
        <v>99.7</v>
      </c>
      <c r="C30" s="168">
        <f t="shared" ref="C30:D30" si="6">C7+C12+C17+C22+C27</f>
        <v>42.7</v>
      </c>
      <c r="D30" s="168">
        <f t="shared" si="6"/>
        <v>29.4</v>
      </c>
      <c r="E30" s="168">
        <f t="shared" ref="E30:P30" si="7">E7+E12+E17+E22+E27</f>
        <v>104.69999999999999</v>
      </c>
      <c r="F30" s="168">
        <f t="shared" si="7"/>
        <v>50.2</v>
      </c>
      <c r="G30" s="168">
        <f t="shared" si="7"/>
        <v>45.000000000000007</v>
      </c>
      <c r="H30" s="168">
        <f t="shared" si="7"/>
        <v>35.599999999999994</v>
      </c>
      <c r="I30" s="168">
        <f t="shared" si="7"/>
        <v>90.699999999999989</v>
      </c>
      <c r="J30" s="168">
        <f t="shared" si="7"/>
        <v>39.200000000000003</v>
      </c>
      <c r="K30" s="168">
        <f t="shared" si="7"/>
        <v>48</v>
      </c>
      <c r="L30" s="168">
        <f t="shared" si="7"/>
        <v>36.4</v>
      </c>
      <c r="M30" s="168">
        <f t="shared" si="7"/>
        <v>79.900000000000006</v>
      </c>
      <c r="N30" s="168">
        <f t="shared" si="7"/>
        <v>40.099999999999994</v>
      </c>
      <c r="O30" s="168">
        <f t="shared" si="7"/>
        <v>47</v>
      </c>
      <c r="P30" s="168">
        <f t="shared" si="7"/>
        <v>27.999999999999993</v>
      </c>
      <c r="Q30" s="161"/>
      <c r="R30" s="161"/>
      <c r="S30" s="161"/>
      <c r="T30" s="161"/>
    </row>
    <row r="31" spans="1:20" x14ac:dyDescent="0.35">
      <c r="A31" s="5"/>
      <c r="B31" s="5"/>
      <c r="C31" s="5"/>
      <c r="D31" s="5"/>
      <c r="F31" s="104"/>
      <c r="H31" s="104"/>
      <c r="I31" s="104"/>
    </row>
  </sheetData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V14"/>
  <sheetViews>
    <sheetView zoomScaleNormal="100" workbookViewId="0">
      <selection activeCell="B11" sqref="B11"/>
    </sheetView>
  </sheetViews>
  <sheetFormatPr defaultRowHeight="14.5" x14ac:dyDescent="0.35"/>
  <cols>
    <col min="1" max="1" width="23.54296875" customWidth="1"/>
    <col min="2" max="4" width="9.1796875" customWidth="1"/>
  </cols>
  <sheetData>
    <row r="1" spans="1:22" x14ac:dyDescent="0.35">
      <c r="A1" s="111" t="s">
        <v>274</v>
      </c>
      <c r="B1" s="111"/>
      <c r="C1" s="111"/>
      <c r="D1" s="111"/>
    </row>
    <row r="2" spans="1:22" x14ac:dyDescent="0.35">
      <c r="A2" s="111"/>
      <c r="B2" s="111"/>
      <c r="C2" s="111"/>
      <c r="D2" s="111"/>
    </row>
    <row r="3" spans="1:22" s="30" customFormat="1" ht="11.5" x14ac:dyDescent="0.25">
      <c r="A3" s="200" t="s">
        <v>293</v>
      </c>
      <c r="B3" s="201" t="s">
        <v>304</v>
      </c>
      <c r="C3" s="201" t="s">
        <v>304</v>
      </c>
      <c r="D3" s="201" t="s">
        <v>304</v>
      </c>
      <c r="E3" s="201" t="s">
        <v>215</v>
      </c>
      <c r="F3" s="201" t="s">
        <v>215</v>
      </c>
      <c r="G3" s="201" t="s">
        <v>215</v>
      </c>
      <c r="H3" s="201" t="s">
        <v>215</v>
      </c>
      <c r="I3" s="201" t="s">
        <v>214</v>
      </c>
      <c r="J3" s="201" t="s">
        <v>214</v>
      </c>
      <c r="K3" s="201" t="s">
        <v>214</v>
      </c>
      <c r="L3" s="201" t="s">
        <v>214</v>
      </c>
      <c r="M3" s="201" t="s">
        <v>200</v>
      </c>
      <c r="N3" s="201" t="s">
        <v>200</v>
      </c>
      <c r="O3" s="201" t="s">
        <v>200</v>
      </c>
      <c r="P3" s="201" t="s">
        <v>200</v>
      </c>
    </row>
    <row r="4" spans="1:22" ht="15" thickBot="1" x14ac:dyDescent="0.4">
      <c r="A4" s="127" t="s">
        <v>292</v>
      </c>
      <c r="B4" s="148" t="s">
        <v>297</v>
      </c>
      <c r="C4" s="148" t="s">
        <v>299</v>
      </c>
      <c r="D4" s="148" t="s">
        <v>298</v>
      </c>
      <c r="E4" s="148" t="s">
        <v>296</v>
      </c>
      <c r="F4" s="148" t="s">
        <v>297</v>
      </c>
      <c r="G4" s="148" t="s">
        <v>299</v>
      </c>
      <c r="H4" s="148" t="s">
        <v>298</v>
      </c>
      <c r="I4" s="148" t="s">
        <v>296</v>
      </c>
      <c r="J4" s="148" t="s">
        <v>297</v>
      </c>
      <c r="K4" s="148" t="s">
        <v>299</v>
      </c>
      <c r="L4" s="148" t="s">
        <v>298</v>
      </c>
      <c r="M4" s="97" t="s">
        <v>296</v>
      </c>
      <c r="N4" s="97" t="s">
        <v>297</v>
      </c>
      <c r="O4" s="97" t="s">
        <v>299</v>
      </c>
      <c r="P4" s="97" t="s">
        <v>298</v>
      </c>
    </row>
    <row r="5" spans="1:22" x14ac:dyDescent="0.35">
      <c r="A5" s="98" t="s">
        <v>275</v>
      </c>
      <c r="B5" s="107">
        <v>94.3</v>
      </c>
      <c r="C5" s="107">
        <v>97.1</v>
      </c>
      <c r="D5" s="107">
        <v>82</v>
      </c>
      <c r="E5" s="169">
        <v>94.7</v>
      </c>
      <c r="F5" s="107">
        <v>83.1</v>
      </c>
      <c r="G5" s="107">
        <v>84.6</v>
      </c>
      <c r="H5" s="107">
        <v>78</v>
      </c>
      <c r="I5" s="169">
        <v>94.4</v>
      </c>
      <c r="J5" s="107">
        <v>93.3</v>
      </c>
      <c r="K5" s="107">
        <v>86.7</v>
      </c>
      <c r="L5" s="107">
        <v>71.8</v>
      </c>
      <c r="M5" s="99">
        <v>82.6</v>
      </c>
      <c r="N5" s="99">
        <v>71.400000000000006</v>
      </c>
      <c r="O5" s="99">
        <v>69.5</v>
      </c>
      <c r="P5" s="99">
        <v>57</v>
      </c>
      <c r="R5" s="146"/>
      <c r="V5" s="146"/>
    </row>
    <row r="6" spans="1:22" x14ac:dyDescent="0.35">
      <c r="A6" s="98" t="s">
        <v>276</v>
      </c>
      <c r="B6" s="99">
        <v>121.1</v>
      </c>
      <c r="C6" s="99">
        <v>74</v>
      </c>
      <c r="D6" s="99">
        <v>92.6</v>
      </c>
      <c r="E6" s="165">
        <v>114</v>
      </c>
      <c r="F6" s="99">
        <v>73.599999999999994</v>
      </c>
      <c r="G6" s="99">
        <v>73.7</v>
      </c>
      <c r="H6" s="99">
        <v>60.3</v>
      </c>
      <c r="I6" s="170">
        <v>97.4</v>
      </c>
      <c r="J6" s="108">
        <v>56</v>
      </c>
      <c r="K6" s="108">
        <v>79.8</v>
      </c>
      <c r="L6" s="108">
        <v>51.4</v>
      </c>
      <c r="M6" s="99">
        <v>79.3</v>
      </c>
      <c r="N6" s="99">
        <v>60.7</v>
      </c>
      <c r="O6" s="99">
        <v>65.400000000000006</v>
      </c>
      <c r="P6" s="99">
        <v>53.2</v>
      </c>
    </row>
    <row r="7" spans="1:22" x14ac:dyDescent="0.35">
      <c r="A7" s="98" t="s">
        <v>277</v>
      </c>
      <c r="B7" s="99">
        <v>79.400000000000006</v>
      </c>
      <c r="C7" s="99">
        <v>51.2</v>
      </c>
      <c r="D7" s="99">
        <v>35.200000000000003</v>
      </c>
      <c r="E7" s="165">
        <v>123.6</v>
      </c>
      <c r="F7" s="99">
        <f>47.1-12.1</f>
        <v>35</v>
      </c>
      <c r="G7" s="99">
        <f>49.5-11.2</f>
        <v>38.299999999999997</v>
      </c>
      <c r="H7" s="99">
        <f>52.6-12.4</f>
        <v>40.200000000000003</v>
      </c>
      <c r="I7" s="170">
        <v>30.1</v>
      </c>
      <c r="J7" s="108">
        <v>34.299999999999997</v>
      </c>
      <c r="K7" s="108">
        <v>33.4</v>
      </c>
      <c r="L7" s="108">
        <v>42.5</v>
      </c>
      <c r="M7" s="99">
        <f>62.2-10.2</f>
        <v>52</v>
      </c>
      <c r="N7" s="99">
        <f>43.6-11.8</f>
        <v>31.8</v>
      </c>
      <c r="O7" s="99">
        <f>40.5-4.2</f>
        <v>36.299999999999997</v>
      </c>
      <c r="P7" s="99">
        <f>38.6+10.3</f>
        <v>48.900000000000006</v>
      </c>
      <c r="V7" s="146"/>
    </row>
    <row r="8" spans="1:22" x14ac:dyDescent="0.35">
      <c r="A8" s="103" t="s">
        <v>278</v>
      </c>
      <c r="B8" s="104">
        <v>33.5</v>
      </c>
      <c r="C8" s="104">
        <v>30.4</v>
      </c>
      <c r="D8" s="104">
        <v>30.3</v>
      </c>
      <c r="E8" s="173">
        <v>26.9</v>
      </c>
      <c r="F8" s="104">
        <v>40.1</v>
      </c>
      <c r="G8" s="104">
        <v>28.9</v>
      </c>
      <c r="H8" s="104">
        <v>23.6</v>
      </c>
      <c r="I8" s="170">
        <v>34.700000000000003</v>
      </c>
      <c r="J8" s="108">
        <v>23.9</v>
      </c>
      <c r="K8" s="108">
        <v>25.6</v>
      </c>
      <c r="L8" s="108">
        <v>19.2</v>
      </c>
      <c r="M8" s="104">
        <v>24.1</v>
      </c>
      <c r="N8" s="104">
        <v>26.2</v>
      </c>
      <c r="O8" s="104">
        <v>20.8</v>
      </c>
      <c r="P8" s="104">
        <v>15.5</v>
      </c>
    </row>
    <row r="9" spans="1:22" x14ac:dyDescent="0.35">
      <c r="A9" s="105" t="s">
        <v>279</v>
      </c>
      <c r="B9" s="108">
        <v>94.5</v>
      </c>
      <c r="C9" s="108">
        <v>86.4</v>
      </c>
      <c r="D9" s="108">
        <v>72.5</v>
      </c>
      <c r="E9" s="170">
        <v>95.4</v>
      </c>
      <c r="F9" s="108">
        <v>78.7</v>
      </c>
      <c r="G9" s="108">
        <v>73.400000000000006</v>
      </c>
      <c r="H9" s="108">
        <v>73.7</v>
      </c>
      <c r="I9" s="165">
        <v>72.400000000000006</v>
      </c>
      <c r="J9" s="99">
        <v>65.099999999999994</v>
      </c>
      <c r="K9" s="99">
        <v>60.4</v>
      </c>
      <c r="L9" s="99">
        <v>69.7</v>
      </c>
      <c r="M9" s="106">
        <v>76.400000000000006</v>
      </c>
      <c r="N9" s="106">
        <v>73.099999999999994</v>
      </c>
      <c r="O9" s="106">
        <v>67.400000000000006</v>
      </c>
      <c r="P9" s="106">
        <v>51.9</v>
      </c>
      <c r="R9" s="146"/>
      <c r="V9" s="146"/>
    </row>
    <row r="10" spans="1:22" ht="15" thickBot="1" x14ac:dyDescent="0.4">
      <c r="A10" s="114" t="s">
        <v>280</v>
      </c>
      <c r="B10" s="147">
        <v>34.6</v>
      </c>
      <c r="C10" s="147">
        <v>24.2</v>
      </c>
      <c r="D10" s="147">
        <v>20.2</v>
      </c>
      <c r="E10" s="174">
        <v>19.5</v>
      </c>
      <c r="F10" s="147">
        <v>19</v>
      </c>
      <c r="G10" s="147">
        <v>17.3</v>
      </c>
      <c r="H10" s="147">
        <v>17.899999999999999</v>
      </c>
      <c r="I10" s="171">
        <v>28.1</v>
      </c>
      <c r="J10" s="115">
        <v>12.9</v>
      </c>
      <c r="K10" s="115">
        <v>12.6</v>
      </c>
      <c r="L10" s="115">
        <v>13.5</v>
      </c>
      <c r="M10" s="115">
        <v>16.2</v>
      </c>
      <c r="N10" s="115">
        <v>19.2</v>
      </c>
      <c r="O10" s="115">
        <v>11.8</v>
      </c>
      <c r="P10" s="115">
        <v>14.3</v>
      </c>
      <c r="V10" s="146"/>
    </row>
    <row r="11" spans="1:22" ht="15" thickBot="1" x14ac:dyDescent="0.4">
      <c r="A11" s="96" t="s">
        <v>281</v>
      </c>
      <c r="B11" s="116">
        <f t="shared" ref="B11" si="0">SUM(B5:B10)</f>
        <v>457.4</v>
      </c>
      <c r="C11" s="116">
        <f t="shared" ref="C11:D11" si="1">SUM(C5:C10)</f>
        <v>363.3</v>
      </c>
      <c r="D11" s="116">
        <f t="shared" si="1"/>
        <v>332.8</v>
      </c>
      <c r="E11" s="172">
        <v>474.1</v>
      </c>
      <c r="F11" s="116">
        <f>SUM(F5:F10)</f>
        <v>329.5</v>
      </c>
      <c r="G11" s="116">
        <f t="shared" ref="G11:H11" si="2">SUM(G5:G10)</f>
        <v>316.20000000000005</v>
      </c>
      <c r="H11" s="116">
        <f t="shared" si="2"/>
        <v>293.7</v>
      </c>
      <c r="I11" s="172">
        <f>SUM(I5:I10)</f>
        <v>357.1</v>
      </c>
      <c r="J11" s="116">
        <f t="shared" ref="J11:P11" si="3">SUM(J5:J10)</f>
        <v>285.5</v>
      </c>
      <c r="K11" s="116">
        <f t="shared" si="3"/>
        <v>298.5</v>
      </c>
      <c r="L11" s="116">
        <f t="shared" si="3"/>
        <v>268.09999999999997</v>
      </c>
      <c r="M11" s="116">
        <f t="shared" si="3"/>
        <v>330.59999999999997</v>
      </c>
      <c r="N11" s="116">
        <f t="shared" si="3"/>
        <v>282.40000000000003</v>
      </c>
      <c r="O11" s="116">
        <f t="shared" si="3"/>
        <v>271.2</v>
      </c>
      <c r="P11" s="116">
        <f t="shared" si="3"/>
        <v>240.80000000000004</v>
      </c>
    </row>
    <row r="12" spans="1:22" x14ac:dyDescent="0.35">
      <c r="E12" s="117"/>
      <c r="I12" s="117"/>
    </row>
    <row r="14" spans="1:22" x14ac:dyDescent="0.35"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</row>
  </sheetData>
  <phoneticPr fontId="48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5" x14ac:dyDescent="0.35"/>
  <cols>
    <col min="1" max="1" width="34.7265625" customWidth="1"/>
    <col min="2" max="6" width="10.7265625" customWidth="1"/>
  </cols>
  <sheetData>
    <row r="1" spans="1:6" ht="18" x14ac:dyDescent="0.35">
      <c r="A1" s="1" t="s">
        <v>8</v>
      </c>
    </row>
    <row r="2" spans="1:6" x14ac:dyDescent="0.35">
      <c r="A2" s="2"/>
    </row>
    <row r="3" spans="1:6" ht="15" customHeight="1" x14ac:dyDescent="0.35">
      <c r="A3" s="9" t="s">
        <v>57</v>
      </c>
      <c r="B3" s="10" t="s">
        <v>4</v>
      </c>
      <c r="C3" s="11" t="s">
        <v>0</v>
      </c>
      <c r="D3" s="11" t="s">
        <v>1</v>
      </c>
      <c r="E3" s="11" t="s">
        <v>2</v>
      </c>
      <c r="F3" s="11" t="s">
        <v>3</v>
      </c>
    </row>
    <row r="4" spans="1:6" ht="6.75" customHeight="1" x14ac:dyDescent="0.35">
      <c r="A4" s="3"/>
    </row>
    <row r="5" spans="1:6" x14ac:dyDescent="0.35">
      <c r="A5" s="28" t="s">
        <v>58</v>
      </c>
    </row>
    <row r="6" spans="1:6" ht="6.75" customHeight="1" x14ac:dyDescent="0.35">
      <c r="A6" s="4"/>
    </row>
    <row r="7" spans="1:6" ht="15" customHeight="1" x14ac:dyDescent="0.35">
      <c r="A7" s="12" t="s">
        <v>59</v>
      </c>
      <c r="B7" s="15">
        <v>816954</v>
      </c>
      <c r="C7" s="14" t="s">
        <v>7</v>
      </c>
      <c r="D7" s="15">
        <v>783691</v>
      </c>
      <c r="E7" s="15">
        <v>753857</v>
      </c>
      <c r="F7" s="15">
        <v>776978</v>
      </c>
    </row>
    <row r="8" spans="1:6" ht="15" customHeight="1" x14ac:dyDescent="0.35">
      <c r="A8" s="16" t="s">
        <v>60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5">
      <c r="A9" s="16" t="s">
        <v>61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5">
      <c r="A10" s="18" t="s">
        <v>9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5">
      <c r="A11" s="12" t="s">
        <v>62</v>
      </c>
      <c r="B11" s="15">
        <f>SUM(B7:B10)</f>
        <v>85866</v>
      </c>
      <c r="C11" s="14" t="s">
        <v>6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5">
      <c r="A12" s="16"/>
      <c r="B12" s="20"/>
      <c r="C12" s="20"/>
      <c r="D12" s="20"/>
      <c r="E12" s="20"/>
      <c r="F12" s="20"/>
    </row>
    <row r="13" spans="1:6" ht="15" customHeight="1" x14ac:dyDescent="0.35">
      <c r="A13" s="18" t="s">
        <v>63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5">
      <c r="A14" s="12" t="s">
        <v>64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5">
      <c r="A15" s="16"/>
      <c r="B15" s="20"/>
      <c r="C15" s="20"/>
      <c r="D15" s="20"/>
      <c r="E15" s="20"/>
      <c r="F15" s="20"/>
    </row>
    <row r="16" spans="1:6" ht="15" customHeight="1" x14ac:dyDescent="0.35">
      <c r="A16" s="18" t="s">
        <v>65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5">
      <c r="A17" s="12" t="s">
        <v>10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5">
      <c r="A18" s="12"/>
      <c r="B18" s="20"/>
      <c r="C18" s="20"/>
      <c r="D18" s="20"/>
      <c r="E18" s="20"/>
      <c r="F18" s="20"/>
    </row>
    <row r="19" spans="1:6" ht="15" customHeight="1" x14ac:dyDescent="0.35">
      <c r="A19" s="18" t="s">
        <v>11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5">
      <c r="A20" s="12" t="s">
        <v>12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5">
      <c r="A21" s="12"/>
      <c r="B21" s="13"/>
      <c r="C21" s="20"/>
      <c r="D21" s="20"/>
      <c r="E21" s="20"/>
      <c r="F21" s="20"/>
    </row>
    <row r="22" spans="1:6" x14ac:dyDescent="0.35">
      <c r="A22" s="28" t="s">
        <v>46</v>
      </c>
      <c r="B22" s="13"/>
      <c r="C22" s="13"/>
      <c r="D22" s="13"/>
      <c r="E22" s="13"/>
      <c r="F22" s="13"/>
    </row>
    <row r="23" spans="1:6" ht="6.75" customHeight="1" x14ac:dyDescent="0.35">
      <c r="A23" s="5"/>
      <c r="B23" s="13"/>
      <c r="C23" s="13"/>
      <c r="D23" s="13"/>
      <c r="E23" s="13"/>
      <c r="F23" s="13"/>
    </row>
    <row r="24" spans="1:6" x14ac:dyDescent="0.35">
      <c r="A24" s="12" t="s">
        <v>47</v>
      </c>
      <c r="B24" s="13"/>
      <c r="C24" s="20"/>
      <c r="D24" s="20"/>
      <c r="E24" s="20"/>
      <c r="F24" s="20"/>
    </row>
    <row r="25" spans="1:6" ht="15" customHeight="1" x14ac:dyDescent="0.35">
      <c r="A25" s="16" t="s">
        <v>48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5">
      <c r="A26" s="16" t="s">
        <v>49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5">
      <c r="A27" s="16" t="s">
        <v>50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5">
      <c r="A28" s="18" t="s">
        <v>51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5">
      <c r="A29" s="12" t="s">
        <v>52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5">
      <c r="A30" s="21"/>
      <c r="B30" s="22"/>
      <c r="C30" s="22"/>
      <c r="D30" s="22"/>
      <c r="E30" s="22"/>
      <c r="F30" s="22"/>
    </row>
    <row r="31" spans="1:6" ht="15" customHeight="1" x14ac:dyDescent="0.35">
      <c r="A31" s="12" t="s">
        <v>183</v>
      </c>
      <c r="B31" s="20"/>
      <c r="C31" s="20"/>
      <c r="D31" s="20"/>
      <c r="E31" s="20"/>
      <c r="F31" s="20"/>
    </row>
    <row r="32" spans="1:6" ht="15" customHeight="1" x14ac:dyDescent="0.35">
      <c r="A32" s="16" t="s">
        <v>53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5">
      <c r="A33" s="16" t="s">
        <v>54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5">
      <c r="A34" s="16" t="s">
        <v>55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5">
      <c r="A35" s="18" t="s">
        <v>56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5">
      <c r="A36" s="23" t="s">
        <v>180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5">
      <c r="A37" s="2"/>
      <c r="B37" s="13"/>
      <c r="C37" s="13"/>
      <c r="D37" s="13"/>
      <c r="E37" s="13"/>
      <c r="F37" s="13"/>
    </row>
    <row r="38" spans="1:6" ht="15" customHeight="1" x14ac:dyDescent="0.35">
      <c r="A38" s="28" t="s">
        <v>43</v>
      </c>
      <c r="B38" s="13"/>
      <c r="C38" s="13"/>
      <c r="D38" s="13"/>
      <c r="E38" s="13"/>
      <c r="F38" s="13"/>
    </row>
    <row r="39" spans="1:6" ht="7.5" customHeight="1" x14ac:dyDescent="0.35">
      <c r="A39" s="6"/>
      <c r="B39" s="13"/>
      <c r="C39" s="13"/>
      <c r="D39" s="13"/>
      <c r="E39" s="13"/>
      <c r="F39" s="13"/>
    </row>
    <row r="40" spans="1:6" s="31" customFormat="1" ht="14.25" customHeight="1" x14ac:dyDescent="0.3">
      <c r="A40" s="46" t="s">
        <v>164</v>
      </c>
      <c r="B40" s="30"/>
      <c r="C40" s="30"/>
      <c r="D40" s="30"/>
      <c r="E40" s="30"/>
      <c r="F40" s="30"/>
    </row>
    <row r="41" spans="1:6" s="31" customFormat="1" ht="15" customHeight="1" x14ac:dyDescent="0.3">
      <c r="A41" s="32" t="s">
        <v>44</v>
      </c>
      <c r="B41" s="48">
        <v>816954</v>
      </c>
      <c r="C41" s="33" t="s">
        <v>7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3">
      <c r="A42" s="47" t="s">
        <v>165</v>
      </c>
      <c r="B42" s="48"/>
      <c r="C42" s="33"/>
      <c r="D42" s="30"/>
      <c r="E42" s="30"/>
      <c r="F42" s="30"/>
    </row>
    <row r="43" spans="1:6" s="31" customFormat="1" ht="15" customHeight="1" x14ac:dyDescent="0.3">
      <c r="A43" s="47" t="s">
        <v>166</v>
      </c>
      <c r="B43" s="48"/>
      <c r="C43" s="33"/>
      <c r="D43" s="30"/>
      <c r="E43" s="30"/>
      <c r="F43" s="30"/>
    </row>
    <row r="44" spans="1:6" s="31" customFormat="1" ht="15" customHeight="1" x14ac:dyDescent="0.3">
      <c r="A44" s="32" t="s">
        <v>9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3">
      <c r="A45" s="32" t="s">
        <v>45</v>
      </c>
      <c r="B45" s="48">
        <v>85866</v>
      </c>
      <c r="C45" s="33" t="s">
        <v>6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3">
      <c r="A46" s="32" t="s">
        <v>167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3">
      <c r="A47" s="34" t="s">
        <v>10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3">
      <c r="A48" s="34" t="s">
        <v>11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3">
      <c r="A49" s="34" t="s">
        <v>12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3">
      <c r="A50" s="32" t="s">
        <v>168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3">
      <c r="A51" s="32"/>
      <c r="B51" s="30"/>
      <c r="C51" s="30"/>
      <c r="D51" s="30"/>
      <c r="E51" s="30"/>
      <c r="F51" s="30"/>
    </row>
    <row r="52" spans="1:6" s="31" customFormat="1" ht="15" customHeight="1" x14ac:dyDescent="0.3">
      <c r="A52" s="6" t="s">
        <v>13</v>
      </c>
      <c r="B52" s="30"/>
      <c r="C52" s="30"/>
      <c r="D52" s="30"/>
      <c r="E52" s="30"/>
      <c r="F52" s="30"/>
    </row>
    <row r="53" spans="1:6" s="31" customFormat="1" ht="15" customHeight="1" x14ac:dyDescent="0.3">
      <c r="A53" s="25" t="s">
        <v>42</v>
      </c>
      <c r="B53" s="20" t="s">
        <v>68</v>
      </c>
      <c r="C53" s="20" t="s">
        <v>69</v>
      </c>
      <c r="D53" s="20" t="s">
        <v>70</v>
      </c>
      <c r="E53" s="20" t="s">
        <v>71</v>
      </c>
      <c r="F53" s="20" t="s">
        <v>72</v>
      </c>
    </row>
    <row r="54" spans="1:6" s="31" customFormat="1" ht="15" customHeight="1" x14ac:dyDescent="0.3">
      <c r="A54" s="25" t="s">
        <v>41</v>
      </c>
      <c r="B54" s="20" t="s">
        <v>73</v>
      </c>
      <c r="C54" s="20" t="s">
        <v>67</v>
      </c>
      <c r="D54" s="20" t="s">
        <v>74</v>
      </c>
      <c r="E54" s="20" t="s">
        <v>75</v>
      </c>
      <c r="F54" s="20" t="s">
        <v>76</v>
      </c>
    </row>
    <row r="55" spans="1:6" s="31" customFormat="1" ht="15" customHeight="1" x14ac:dyDescent="0.3">
      <c r="A55" s="25" t="s">
        <v>40</v>
      </c>
      <c r="B55" s="29" t="s">
        <v>77</v>
      </c>
      <c r="C55" s="29" t="s">
        <v>155</v>
      </c>
      <c r="D55" s="29" t="s">
        <v>156</v>
      </c>
      <c r="E55" s="29" t="s">
        <v>157</v>
      </c>
      <c r="F55" s="20" t="s">
        <v>78</v>
      </c>
    </row>
    <row r="56" spans="1:6" s="31" customFormat="1" ht="23" x14ac:dyDescent="0.3">
      <c r="A56" s="38" t="s">
        <v>14</v>
      </c>
      <c r="B56" s="20" t="s">
        <v>79</v>
      </c>
      <c r="C56" s="20" t="s">
        <v>80</v>
      </c>
      <c r="D56" s="20" t="s">
        <v>81</v>
      </c>
      <c r="E56" s="20" t="s">
        <v>82</v>
      </c>
      <c r="F56" s="20" t="s">
        <v>83</v>
      </c>
    </row>
    <row r="57" spans="1:6" s="31" customFormat="1" ht="23" x14ac:dyDescent="0.3">
      <c r="A57" s="38" t="s">
        <v>15</v>
      </c>
      <c r="B57" s="20" t="s">
        <v>84</v>
      </c>
      <c r="C57" s="20" t="s">
        <v>85</v>
      </c>
      <c r="D57" s="20" t="s">
        <v>86</v>
      </c>
      <c r="E57" s="20" t="s">
        <v>87</v>
      </c>
      <c r="F57" s="20" t="s">
        <v>84</v>
      </c>
    </row>
    <row r="58" spans="1:6" s="31" customFormat="1" ht="23" x14ac:dyDescent="0.3">
      <c r="A58" s="38" t="s">
        <v>16</v>
      </c>
      <c r="B58" s="20" t="s">
        <v>88</v>
      </c>
      <c r="C58" s="20" t="s">
        <v>154</v>
      </c>
      <c r="D58" s="20" t="s">
        <v>89</v>
      </c>
      <c r="E58" s="20" t="s">
        <v>90</v>
      </c>
      <c r="F58" s="20" t="s">
        <v>91</v>
      </c>
    </row>
    <row r="59" spans="1:6" s="31" customFormat="1" ht="15" customHeight="1" x14ac:dyDescent="0.3">
      <c r="A59" s="25" t="s">
        <v>17</v>
      </c>
      <c r="B59" s="20" t="s">
        <v>92</v>
      </c>
      <c r="C59" s="20" t="s">
        <v>93</v>
      </c>
      <c r="D59" s="20" t="s">
        <v>94</v>
      </c>
      <c r="E59" s="20" t="s">
        <v>95</v>
      </c>
      <c r="F59" s="20" t="s">
        <v>96</v>
      </c>
    </row>
    <row r="60" spans="1:6" s="31" customFormat="1" ht="6.75" customHeight="1" x14ac:dyDescent="0.3">
      <c r="A60" s="32"/>
      <c r="B60" s="30"/>
      <c r="C60" s="30"/>
      <c r="D60" s="30"/>
      <c r="E60" s="30"/>
      <c r="F60" s="30"/>
    </row>
    <row r="61" spans="1:6" s="31" customFormat="1" ht="15" customHeight="1" x14ac:dyDescent="0.3">
      <c r="A61" s="43" t="s">
        <v>169</v>
      </c>
      <c r="B61" s="30"/>
      <c r="C61" s="30"/>
      <c r="D61" s="30"/>
      <c r="E61" s="30"/>
      <c r="F61" s="30"/>
    </row>
    <row r="62" spans="1:6" s="31" customFormat="1" ht="15" customHeight="1" x14ac:dyDescent="0.3">
      <c r="A62" s="41" t="s">
        <v>18</v>
      </c>
      <c r="B62" s="29"/>
      <c r="C62" s="29" t="s">
        <v>153</v>
      </c>
      <c r="D62" s="20" t="s">
        <v>97</v>
      </c>
      <c r="E62" s="20" t="s">
        <v>98</v>
      </c>
      <c r="F62" s="20" t="s">
        <v>99</v>
      </c>
    </row>
    <row r="63" spans="1:6" s="31" customFormat="1" ht="15" customHeight="1" x14ac:dyDescent="0.3">
      <c r="A63" s="45" t="s">
        <v>170</v>
      </c>
      <c r="B63" s="30"/>
      <c r="C63" s="29"/>
      <c r="D63" s="20"/>
      <c r="E63" s="20"/>
      <c r="F63" s="20"/>
    </row>
    <row r="64" spans="1:6" s="31" customFormat="1" ht="20" x14ac:dyDescent="0.3">
      <c r="A64" s="45" t="s">
        <v>171</v>
      </c>
      <c r="B64" s="30"/>
      <c r="C64" s="29"/>
      <c r="D64" s="20"/>
      <c r="E64" s="20"/>
      <c r="F64" s="20"/>
    </row>
    <row r="65" spans="1:6" s="31" customFormat="1" ht="15" customHeight="1" x14ac:dyDescent="0.3">
      <c r="A65" s="45" t="s">
        <v>172</v>
      </c>
      <c r="B65" s="30"/>
      <c r="C65" s="29"/>
      <c r="D65" s="20"/>
      <c r="E65" s="20"/>
      <c r="F65" s="20"/>
    </row>
    <row r="66" spans="1:6" s="31" customFormat="1" ht="15" customHeight="1" x14ac:dyDescent="0.3">
      <c r="A66" s="42" t="s">
        <v>173</v>
      </c>
      <c r="B66" s="20" t="s">
        <v>100</v>
      </c>
      <c r="C66" s="20" t="s">
        <v>101</v>
      </c>
      <c r="D66" s="20" t="s">
        <v>102</v>
      </c>
      <c r="E66" s="20" t="s">
        <v>102</v>
      </c>
      <c r="F66" s="20" t="s">
        <v>158</v>
      </c>
    </row>
    <row r="67" spans="1:6" s="31" customFormat="1" ht="15" customHeight="1" x14ac:dyDescent="0.3">
      <c r="A67" s="42" t="s">
        <v>19</v>
      </c>
      <c r="B67" s="20" t="s">
        <v>103</v>
      </c>
      <c r="C67" s="20" t="s">
        <v>104</v>
      </c>
      <c r="D67" s="20" t="s">
        <v>159</v>
      </c>
      <c r="E67" s="20" t="s">
        <v>105</v>
      </c>
      <c r="F67" s="20" t="s">
        <v>106</v>
      </c>
    </row>
    <row r="68" spans="1:6" s="31" customFormat="1" ht="15" customHeight="1" x14ac:dyDescent="0.3">
      <c r="A68" s="42" t="s">
        <v>20</v>
      </c>
      <c r="B68" s="20" t="s">
        <v>107</v>
      </c>
      <c r="C68" s="20" t="s">
        <v>107</v>
      </c>
      <c r="D68" s="20" t="s">
        <v>107</v>
      </c>
      <c r="E68" s="20" t="s">
        <v>108</v>
      </c>
      <c r="F68" s="20" t="s">
        <v>108</v>
      </c>
    </row>
    <row r="69" spans="1:6" s="31" customFormat="1" ht="15" customHeight="1" x14ac:dyDescent="0.3">
      <c r="A69" s="42" t="s">
        <v>21</v>
      </c>
      <c r="B69" s="20" t="s">
        <v>109</v>
      </c>
      <c r="C69" s="20" t="s">
        <v>110</v>
      </c>
      <c r="D69" s="20" t="s">
        <v>111</v>
      </c>
      <c r="E69" s="20" t="s">
        <v>112</v>
      </c>
      <c r="F69" s="20" t="s">
        <v>113</v>
      </c>
    </row>
    <row r="70" spans="1:6" s="31" customFormat="1" ht="6.75" customHeight="1" x14ac:dyDescent="0.3">
      <c r="A70" s="6"/>
      <c r="B70" s="30"/>
      <c r="C70" s="30"/>
      <c r="D70" s="30"/>
      <c r="E70" s="30"/>
      <c r="F70" s="30"/>
    </row>
    <row r="71" spans="1:6" s="31" customFormat="1" ht="15" customHeight="1" x14ac:dyDescent="0.3">
      <c r="A71" s="43" t="s">
        <v>174</v>
      </c>
      <c r="B71" s="30"/>
      <c r="C71" s="30"/>
      <c r="D71" s="30"/>
      <c r="E71" s="30"/>
      <c r="F71" s="30"/>
    </row>
    <row r="72" spans="1:6" s="31" customFormat="1" ht="15" customHeight="1" x14ac:dyDescent="0.3">
      <c r="A72" s="47" t="s">
        <v>181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3">
      <c r="A73" s="44" t="s">
        <v>175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3">
      <c r="A74" s="44" t="s">
        <v>176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3">
      <c r="A75" s="44" t="s">
        <v>177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3">
      <c r="A76" s="44" t="s">
        <v>178</v>
      </c>
      <c r="B76" s="35"/>
      <c r="C76" s="35"/>
      <c r="D76" s="35"/>
      <c r="E76" s="35"/>
      <c r="F76" s="35"/>
    </row>
    <row r="77" spans="1:6" s="31" customFormat="1" ht="6.75" customHeight="1" x14ac:dyDescent="0.3">
      <c r="A77" s="6"/>
      <c r="B77" s="30"/>
      <c r="C77" s="30"/>
      <c r="D77" s="30"/>
      <c r="E77" s="30"/>
      <c r="F77" s="30"/>
    </row>
    <row r="78" spans="1:6" s="31" customFormat="1" ht="15" customHeight="1" x14ac:dyDescent="0.3">
      <c r="A78" s="6" t="s">
        <v>22</v>
      </c>
      <c r="B78" s="30"/>
      <c r="C78" s="30"/>
      <c r="D78" s="30"/>
      <c r="E78" s="30"/>
      <c r="F78" s="30"/>
    </row>
    <row r="79" spans="1:6" s="31" customFormat="1" ht="15" customHeight="1" x14ac:dyDescent="0.3">
      <c r="A79" s="25" t="s">
        <v>23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3">
      <c r="A80" s="25" t="s">
        <v>24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3">
      <c r="A81" s="16" t="s">
        <v>25</v>
      </c>
      <c r="B81" s="20" t="s">
        <v>114</v>
      </c>
      <c r="C81" s="20" t="s">
        <v>114</v>
      </c>
      <c r="D81" s="20" t="s">
        <v>114</v>
      </c>
      <c r="E81" s="20" t="s">
        <v>114</v>
      </c>
      <c r="F81" s="20" t="s">
        <v>115</v>
      </c>
    </row>
    <row r="82" spans="1:6" s="31" customFormat="1" ht="15" customHeight="1" x14ac:dyDescent="0.3">
      <c r="A82" s="16" t="s">
        <v>26</v>
      </c>
      <c r="B82" s="29" t="s">
        <v>152</v>
      </c>
      <c r="C82" s="29" t="s">
        <v>152</v>
      </c>
      <c r="D82" s="29" t="s">
        <v>152</v>
      </c>
      <c r="E82" s="29" t="s">
        <v>152</v>
      </c>
      <c r="F82" s="20" t="s">
        <v>116</v>
      </c>
    </row>
    <row r="83" spans="1:6" s="31" customFormat="1" ht="6.75" customHeight="1" x14ac:dyDescent="0.3">
      <c r="A83" s="6"/>
      <c r="B83" s="30"/>
      <c r="C83" s="30"/>
      <c r="D83" s="30"/>
      <c r="E83" s="30"/>
      <c r="F83" s="30"/>
    </row>
    <row r="84" spans="1:6" s="31" customFormat="1" ht="15" customHeight="1" x14ac:dyDescent="0.3">
      <c r="A84" s="6" t="s">
        <v>27</v>
      </c>
      <c r="B84" s="30"/>
      <c r="C84" s="30"/>
      <c r="D84" s="30"/>
      <c r="E84" s="30"/>
      <c r="F84" s="30"/>
    </row>
    <row r="85" spans="1:6" s="31" customFormat="1" ht="15" customHeight="1" x14ac:dyDescent="0.3">
      <c r="A85" s="26" t="s">
        <v>29</v>
      </c>
      <c r="B85" s="20" t="s">
        <v>118</v>
      </c>
      <c r="C85" s="20" t="s">
        <v>119</v>
      </c>
      <c r="D85" s="20" t="s">
        <v>120</v>
      </c>
      <c r="E85" s="20" t="s">
        <v>121</v>
      </c>
      <c r="F85" s="37" t="s">
        <v>160</v>
      </c>
    </row>
    <row r="86" spans="1:6" s="31" customFormat="1" ht="15" customHeight="1" x14ac:dyDescent="0.3">
      <c r="A86" s="26" t="s">
        <v>36</v>
      </c>
      <c r="B86" s="27" t="s">
        <v>122</v>
      </c>
      <c r="C86" s="27" t="s">
        <v>123</v>
      </c>
      <c r="D86" s="27" t="s">
        <v>124</v>
      </c>
      <c r="E86" s="27" t="s">
        <v>125</v>
      </c>
      <c r="F86" s="27" t="s">
        <v>126</v>
      </c>
    </row>
    <row r="87" spans="1:6" s="31" customFormat="1" ht="15" customHeight="1" x14ac:dyDescent="0.3">
      <c r="A87" s="26" t="s">
        <v>182</v>
      </c>
      <c r="B87" s="36"/>
      <c r="C87" s="36" t="s">
        <v>161</v>
      </c>
      <c r="D87" s="36" t="s">
        <v>161</v>
      </c>
      <c r="E87" s="27">
        <v>0</v>
      </c>
      <c r="F87" s="27">
        <v>0</v>
      </c>
    </row>
    <row r="88" spans="1:6" s="31" customFormat="1" ht="15" customHeight="1" x14ac:dyDescent="0.3">
      <c r="A88" s="26" t="s">
        <v>28</v>
      </c>
      <c r="B88" s="27"/>
      <c r="C88" s="27" t="s">
        <v>84</v>
      </c>
      <c r="D88" s="27" t="s">
        <v>117</v>
      </c>
      <c r="E88" s="27">
        <v>0</v>
      </c>
      <c r="F88" s="20">
        <v>0</v>
      </c>
    </row>
    <row r="89" spans="1:6" s="31" customFormat="1" ht="15" customHeight="1" x14ac:dyDescent="0.3">
      <c r="A89" s="26" t="s">
        <v>32</v>
      </c>
      <c r="B89" s="27" t="s">
        <v>141</v>
      </c>
      <c r="C89" s="27" t="s">
        <v>142</v>
      </c>
      <c r="D89" s="27" t="s">
        <v>143</v>
      </c>
      <c r="E89" s="27" t="s">
        <v>144</v>
      </c>
      <c r="F89" s="27" t="s">
        <v>145</v>
      </c>
    </row>
    <row r="90" spans="1:6" s="31" customFormat="1" ht="15" customHeight="1" x14ac:dyDescent="0.3">
      <c r="A90" s="26" t="s">
        <v>35</v>
      </c>
      <c r="B90" s="20" t="s">
        <v>146</v>
      </c>
      <c r="C90" s="20" t="s">
        <v>147</v>
      </c>
      <c r="D90" s="20" t="s">
        <v>148</v>
      </c>
      <c r="E90" s="20" t="s">
        <v>149</v>
      </c>
      <c r="F90" s="20" t="s">
        <v>150</v>
      </c>
    </row>
    <row r="91" spans="1:6" s="31" customFormat="1" ht="15" customHeight="1" x14ac:dyDescent="0.3">
      <c r="A91" s="26" t="s">
        <v>30</v>
      </c>
      <c r="B91" s="20" t="s">
        <v>163</v>
      </c>
      <c r="C91" s="20" t="s">
        <v>127</v>
      </c>
      <c r="D91" s="20" t="s">
        <v>125</v>
      </c>
      <c r="E91" s="20" t="s">
        <v>128</v>
      </c>
      <c r="F91" s="20" t="s">
        <v>129</v>
      </c>
    </row>
    <row r="92" spans="1:6" s="31" customFormat="1" ht="23" x14ac:dyDescent="0.3">
      <c r="A92" s="26" t="s">
        <v>31</v>
      </c>
      <c r="B92" s="20" t="s">
        <v>163</v>
      </c>
      <c r="C92" s="20" t="s">
        <v>130</v>
      </c>
      <c r="D92" s="37" t="s">
        <v>162</v>
      </c>
      <c r="E92" s="20" t="s">
        <v>131</v>
      </c>
      <c r="F92" s="20" t="s">
        <v>132</v>
      </c>
    </row>
    <row r="93" spans="1:6" s="31" customFormat="1" ht="15" customHeight="1" x14ac:dyDescent="0.3">
      <c r="A93" s="26" t="s">
        <v>38</v>
      </c>
      <c r="B93" s="20" t="s">
        <v>133</v>
      </c>
      <c r="C93" s="20" t="s">
        <v>134</v>
      </c>
      <c r="D93" s="20" t="s">
        <v>135</v>
      </c>
      <c r="E93" s="20" t="s">
        <v>136</v>
      </c>
      <c r="F93" s="20" t="s">
        <v>137</v>
      </c>
    </row>
    <row r="94" spans="1:6" s="31" customFormat="1" ht="25" x14ac:dyDescent="0.3">
      <c r="A94" s="26" t="s">
        <v>37</v>
      </c>
      <c r="B94" s="20" t="s">
        <v>133</v>
      </c>
      <c r="C94" s="20" t="s">
        <v>138</v>
      </c>
      <c r="D94" s="20" t="s">
        <v>139</v>
      </c>
      <c r="E94" s="20" t="s">
        <v>140</v>
      </c>
      <c r="F94" s="20" t="s">
        <v>119</v>
      </c>
    </row>
    <row r="95" spans="1:6" s="31" customFormat="1" ht="15" customHeight="1" x14ac:dyDescent="0.3">
      <c r="A95" s="26" t="s">
        <v>39</v>
      </c>
      <c r="B95" s="35">
        <v>37094978</v>
      </c>
      <c r="C95" s="27" t="s">
        <v>5</v>
      </c>
      <c r="D95" s="27" t="s">
        <v>5</v>
      </c>
      <c r="E95" s="27" t="s">
        <v>5</v>
      </c>
      <c r="F95" s="27" t="s">
        <v>5</v>
      </c>
    </row>
    <row r="96" spans="1:6" s="31" customFormat="1" ht="15" customHeight="1" x14ac:dyDescent="0.3">
      <c r="A96" s="26" t="s">
        <v>33</v>
      </c>
      <c r="B96" s="35">
        <v>37052830</v>
      </c>
      <c r="C96" s="20" t="s">
        <v>5</v>
      </c>
      <c r="D96" s="27" t="s">
        <v>5</v>
      </c>
      <c r="E96" s="27" t="s">
        <v>5</v>
      </c>
      <c r="F96" s="27" t="s">
        <v>5</v>
      </c>
    </row>
    <row r="97" spans="1:6" s="31" customFormat="1" ht="15" customHeight="1" x14ac:dyDescent="0.3">
      <c r="A97" s="26" t="s">
        <v>34</v>
      </c>
      <c r="B97" s="36" t="s">
        <v>151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3">
      <c r="A98" s="26" t="s">
        <v>179</v>
      </c>
      <c r="B98" s="27" t="s">
        <v>66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3">
      <c r="A99" s="26"/>
      <c r="B99" s="30"/>
      <c r="C99" s="27"/>
      <c r="D99" s="36"/>
      <c r="E99" s="27"/>
      <c r="F99" s="27"/>
    </row>
    <row r="100" spans="1:6" s="31" customFormat="1" ht="15" customHeight="1" x14ac:dyDescent="0.3">
      <c r="A100" s="26"/>
      <c r="B100" s="30"/>
      <c r="C100" s="27"/>
      <c r="D100" s="36"/>
      <c r="E100" s="27"/>
      <c r="F100" s="27"/>
    </row>
    <row r="101" spans="1:6" s="31" customFormat="1" ht="12.75" customHeight="1" x14ac:dyDescent="0.35">
      <c r="A101" s="7"/>
      <c r="B101"/>
      <c r="C101"/>
      <c r="D101"/>
      <c r="E101"/>
      <c r="F101"/>
    </row>
    <row r="106" spans="1:6" x14ac:dyDescent="0.35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Five-year summary Sectra AB Annual report 2015/2016 English version</dc:title>
  <dc:subject>DOC-HPEN-AAQEHD-0.2</dc:subject>
  <dc:creator>Helena Pettersson/SECTRA Imtec AB</dc:creator>
  <dc:description>Not approved</dc:description>
  <cp:lastModifiedBy>Helena Pettersson</cp:lastModifiedBy>
  <cp:lastPrinted>2019-06-25T07:56:44Z</cp:lastPrinted>
  <dcterms:created xsi:type="dcterms:W3CDTF">2013-04-05T07:35:30Z</dcterms:created>
  <dcterms:modified xsi:type="dcterms:W3CDTF">2020-03-03T17:48:59Z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ctraDoc_ApprovedBy">
    <vt:lpwstr/>
  </property>
  <property fmtid="{D5CDD505-2E9C-101B-9397-08002B2CF9AE}" pid="3" name="SectraDoc_Title">
    <vt:lpwstr>Five-year summary Sectra AB Annual report 2015/2016 English version</vt:lpwstr>
  </property>
  <property fmtid="{D5CDD505-2E9C-101B-9397-08002B2CF9AE}" pid="4" name="SectraDoc_DocumentID">
    <vt:lpwstr>DOC-HPEN-AAQEHD-0.2</vt:lpwstr>
  </property>
  <property fmtid="{D5CDD505-2E9C-101B-9397-08002B2CF9AE}" pid="5" name="SectraDoc_Author">
    <vt:lpwstr>Helena Pettersson/SECTRA Imtec AB</vt:lpwstr>
  </property>
  <property fmtid="{D5CDD505-2E9C-101B-9397-08002B2CF9AE}" pid="6" name="SectraDoc_Projects">
    <vt:lpwstr/>
  </property>
  <property fmtid="{D5CDD505-2E9C-101B-9397-08002B2CF9AE}" pid="7" name="SectraDoc_Products">
    <vt:lpwstr/>
  </property>
  <property fmtid="{D5CDD505-2E9C-101B-9397-08002B2CF9AE}" pid="8" name="SectraDoc_BasedOnTemplateID">
    <vt:lpwstr/>
  </property>
  <property fmtid="{D5CDD505-2E9C-101B-9397-08002B2CF9AE}" pid="9" name="SectraDoc_SecurityLevel">
    <vt:lpwstr>Confidential</vt:lpwstr>
  </property>
  <property fmtid="{D5CDD505-2E9C-101B-9397-08002B2CF9AE}" pid="10" name="SectraDoc_Status">
    <vt:lpwstr>2</vt:lpwstr>
  </property>
</Properties>
</file>